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DISEÑO DE VIGAS DE ENTRAMADO" sheetId="1" r:id="rId1"/>
    <sheet name="CÁLCULO DE DIAFRAGMAS" sheetId="2" r:id="rId2"/>
    <sheet name="DETERMINACIÓN DE LA RIGIDEZ DE " sheetId="3" r:id="rId3"/>
  </sheets>
  <definedNames/>
  <calcPr fullCalcOnLoad="1"/>
</workbook>
</file>

<file path=xl/sharedStrings.xml><?xml version="1.0" encoding="utf-8"?>
<sst xmlns="http://schemas.openxmlformats.org/spreadsheetml/2006/main" count="245" uniqueCount="160">
  <si>
    <t>NIVEL</t>
  </si>
  <si>
    <t>PANEL</t>
  </si>
  <si>
    <t>SENTIDO</t>
  </si>
  <si>
    <t>CASO</t>
  </si>
  <si>
    <t>V</t>
  </si>
  <si>
    <t>L</t>
  </si>
  <si>
    <t>V/L</t>
  </si>
  <si>
    <t>V.MÁX</t>
  </si>
  <si>
    <t>V/L &lt; 0,82*VMÁX</t>
  </si>
  <si>
    <t>∆X/Y</t>
  </si>
  <si>
    <t>CLAVADO</t>
  </si>
  <si>
    <t>a</t>
  </si>
  <si>
    <t>b</t>
  </si>
  <si>
    <t>c</t>
  </si>
  <si>
    <t>d</t>
  </si>
  <si>
    <t>ct</t>
  </si>
  <si>
    <t>h</t>
  </si>
  <si>
    <t>s</t>
  </si>
  <si>
    <t>C</t>
  </si>
  <si>
    <t>q</t>
  </si>
  <si>
    <t>A</t>
  </si>
  <si>
    <t>Z</t>
  </si>
  <si>
    <t>I</t>
  </si>
  <si>
    <t>R</t>
  </si>
  <si>
    <t>ØP</t>
  </si>
  <si>
    <t>ØE</t>
  </si>
  <si>
    <t>N1</t>
  </si>
  <si>
    <t>N2</t>
  </si>
  <si>
    <t>V1</t>
  </si>
  <si>
    <t>V2</t>
  </si>
  <si>
    <t>DONDE:</t>
  </si>
  <si>
    <t>X</t>
  </si>
  <si>
    <t>Y</t>
  </si>
  <si>
    <t xml:space="preserve">TABLA DE CÁLCULO DE LOS DIAFRAGMAS </t>
  </si>
  <si>
    <t>(m)</t>
  </si>
  <si>
    <t>(T)</t>
  </si>
  <si>
    <t>(Lb/Ft)</t>
  </si>
  <si>
    <t>(cm.)</t>
  </si>
  <si>
    <t>s:Coeficiente del tipo de suelo existente</t>
  </si>
  <si>
    <t>q: Carga actuante</t>
  </si>
  <si>
    <t>Z: Factor de zona sísmica</t>
  </si>
  <si>
    <t>I: Coeficiente de importancia de la estructura.</t>
  </si>
  <si>
    <t>R:Coeficiente de reducción de la respuesta estructural</t>
  </si>
  <si>
    <t>ØP:Coeficiente de configuración en planta.</t>
  </si>
  <si>
    <t>Øe:Coeficiente de configuración en elevación.</t>
  </si>
  <si>
    <t>DETERMINACIÓN DE LA CARGA CORTANTE BASAL</t>
  </si>
  <si>
    <t>Tamaño de Clavo</t>
  </si>
  <si>
    <t>Penetración mínima</t>
  </si>
  <si>
    <t>del clavo en el entramado</t>
  </si>
  <si>
    <t>Espesor nominal</t>
  </si>
  <si>
    <t>mínimo del panel.</t>
  </si>
  <si>
    <t>Ancho nominal mínimo</t>
  </si>
  <si>
    <t>de la viga de entramado</t>
  </si>
  <si>
    <t>V : Carga cortante sísmica basal. (T)</t>
  </si>
  <si>
    <t>V1 : Sub - cortante basal 1 (T)</t>
  </si>
  <si>
    <t>V2 : Sub - cortante basal 2 (T)</t>
  </si>
  <si>
    <t>N 1 : Primer Nivel. (m.)</t>
  </si>
  <si>
    <t>N2 : Segundo Nivel. (m.)</t>
  </si>
  <si>
    <t>h: Máxima altura desplazable (m.)</t>
  </si>
  <si>
    <t>A: Area total de la edificación (m2)</t>
  </si>
  <si>
    <t>Espacio</t>
  </si>
  <si>
    <t>entre clavos</t>
  </si>
  <si>
    <t>NÚMERO DE ANCLAJES</t>
  </si>
  <si>
    <t>NÚMERO DE ANCLAJES UNITARIOS (CLAVOS/PIE)</t>
  </si>
  <si>
    <t>CARGA POR ANCLAJE (Lb/anclaje)</t>
  </si>
  <si>
    <r>
      <t>e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 xml:space="preserve"> (DEFORMACIÓN DEL CLAVO REAL) (cm)</t>
    </r>
  </si>
  <si>
    <t>Gt : RIGIDEZ DEL PANEL A TRAVÉS DEL ESPESOR,(TABLA 2305.2.2(2)  (Kg/cm.)</t>
  </si>
  <si>
    <t>MINIMA PENETRACIÓN DEL CLAVO EN EL ENTRAMADO (cm.)</t>
  </si>
  <si>
    <t>ct: Coeficiente para calcular período de acuerdo al NEC 11</t>
  </si>
  <si>
    <t>V' : Corte máximo debido a las cargas de diseño en la dirección considerada (Kg/cm)</t>
  </si>
  <si>
    <t>DEFLEXIÓN DEL PANEL (cm.)</t>
  </si>
  <si>
    <t>CLASIFICACIÓN DEL PANEL</t>
  </si>
  <si>
    <t>CARGA POR ANCLAJE ,VALOR SUPERIOR (TABLA 2305.2.2(1)) (Lb/anclaje) (I)</t>
  </si>
  <si>
    <t>CARGA POR ANCLAJE ,VALOR INFERIOR (TABLA 2305.2.2(1)) (Lb/anclaje) (I)</t>
  </si>
  <si>
    <r>
      <t>e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 xml:space="preserve"> (DEFORMACIÓN DEL CLAVO),VALOR SUPERIOR (TABLA 2305.2.2(1)) (Pulgadas) (I)</t>
    </r>
  </si>
  <si>
    <r>
      <t>e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 xml:space="preserve"> (DEFORMACIÓN DEL CLAVO),VALOR INFERIOR (TABLA 2305.2.2(1)) (Pulgadas) (I)</t>
    </r>
  </si>
  <si>
    <t>Gt : RIGIDEZ DEL PANEL A TRAVÉS DEL ESPESOR,(TABLA 2305.2.2(2)  (Lb/pulg.) (I)</t>
  </si>
  <si>
    <t>(→)</t>
  </si>
  <si>
    <r>
      <t>(</t>
    </r>
    <r>
      <rPr>
        <b/>
        <sz val="12"/>
        <rFont val="Arial"/>
        <family val="2"/>
      </rPr>
      <t>→</t>
    </r>
    <r>
      <rPr>
        <b/>
        <sz val="10"/>
        <rFont val="Arial"/>
        <family val="2"/>
      </rPr>
      <t>)</t>
    </r>
  </si>
  <si>
    <t>(→) : VALORES A INGRESAR</t>
  </si>
  <si>
    <t>DONDE :</t>
  </si>
  <si>
    <t>(i) :Espaciamiento de clavos en los contornos del diafragma y juntas contínuas del panel.</t>
  </si>
  <si>
    <t>(ii) : Espaciamiento de clavos en juntas discontínuas del panel.</t>
  </si>
  <si>
    <t>** : Los entramados en las juntas de los paneles deben tener un ancho nominal de 7,70 cm o más , y los clavos deben estar dispuestos escalonadamente.</t>
  </si>
  <si>
    <t>&amp; : Los entramados en las juntas de los paneles deben tener un ancho nominal de 7,70 cm o más, y los clavos con una penetración en los entramados que exceda de 1,63 cm y 7,7 cm de espaciamiento centro a centro deben escalonarse.</t>
  </si>
  <si>
    <t xml:space="preserve"> (↓) Ancho (b) (cm.)</t>
  </si>
  <si>
    <t>(↓) Peralte (h) (cm.)</t>
  </si>
  <si>
    <t>(↓) Luz de Viga (cm.)</t>
  </si>
  <si>
    <t>(↓) Módulo Elástico (Kg/cm2)</t>
  </si>
  <si>
    <r>
      <t>(</t>
    </r>
    <r>
      <rPr>
        <b/>
        <sz val="12"/>
        <rFont val="Arial"/>
        <family val="2"/>
      </rPr>
      <t>↓</t>
    </r>
    <r>
      <rPr>
        <b/>
        <sz val="12"/>
        <rFont val="Arial"/>
        <family val="0"/>
      </rPr>
      <t>) ƒ</t>
    </r>
    <r>
      <rPr>
        <b/>
        <sz val="12"/>
        <rFont val="Arial"/>
        <family val="2"/>
      </rPr>
      <t xml:space="preserve"> Adm. (Flexión) (Kg/cm2)</t>
    </r>
  </si>
  <si>
    <r>
      <t xml:space="preserve">(↓) </t>
    </r>
    <r>
      <rPr>
        <b/>
        <sz val="12"/>
        <rFont val="Arial"/>
        <family val="0"/>
      </rPr>
      <t>ƒ Adm. (Corte perpendicular a la fibra) (Kg/cm2)</t>
    </r>
  </si>
  <si>
    <t>(↓) Peso propio de la madera (Kg/m3)</t>
  </si>
  <si>
    <t>(↓) Separación máxima entre vigas (cm.)</t>
  </si>
  <si>
    <t>(↓) Carga Viva (Kg/m)</t>
  </si>
  <si>
    <t>DETERMINACIÓN DE LA RIGIDEZ DEL PANEL DE DIAFRAGMA</t>
  </si>
  <si>
    <t>Máximo Momento Flector (Kg.cm)</t>
  </si>
  <si>
    <t>Máximo Corte (Kg)</t>
  </si>
  <si>
    <t>Módulo Seccional Admisible (cm3)</t>
  </si>
  <si>
    <t>MS.Viga &lt;= MS.Admisible</t>
  </si>
  <si>
    <t>Deflexión admisible por efecto de la Carga Total (cm.)</t>
  </si>
  <si>
    <t>Deflexión admisible por efecto de la sobrecarga (cm.)</t>
  </si>
  <si>
    <t>Carga Equivalente (Solo para cálculo de deflexiones) (Kg/cm)</t>
  </si>
  <si>
    <t>Inercia necesaria para deformación por efecto de Carga Total (cm4) (I1)</t>
  </si>
  <si>
    <t>Inercia de la Viga (cm4) (I)</t>
  </si>
  <si>
    <t>(I1) &lt;= (I)</t>
  </si>
  <si>
    <t xml:space="preserve"> 0,82*VMÁX</t>
  </si>
  <si>
    <t>(↓) Sobrecarga (Kg/m)</t>
  </si>
  <si>
    <t>Inercia necesaria para deformación por efecto de Sobrecarga (cm4) (I2)</t>
  </si>
  <si>
    <t>(I2)&lt;=(I)</t>
  </si>
  <si>
    <r>
      <t>Esfuerzo Cortante (Kg) (</t>
    </r>
    <r>
      <rPr>
        <b/>
        <sz val="12"/>
        <rFont val="Arial"/>
        <family val="0"/>
      </rPr>
      <t>Γ</t>
    </r>
    <r>
      <rPr>
        <b/>
        <sz val="12"/>
        <rFont val="Arial"/>
        <family val="2"/>
      </rPr>
      <t>)</t>
    </r>
  </si>
  <si>
    <r>
      <t>(↓) ƒ Adm. (Corte paralelo a la fibra) (Kg/cm2) (</t>
    </r>
    <r>
      <rPr>
        <b/>
        <sz val="12"/>
        <rFont val="Arial"/>
        <family val="0"/>
      </rPr>
      <t>Γadm.)</t>
    </r>
  </si>
  <si>
    <t>(Γ) &lt;= (Γadm.)</t>
  </si>
  <si>
    <t>DISEÑO DE VIGAS DE ENTRAMADOS</t>
  </si>
  <si>
    <t>Estabilidad</t>
  </si>
  <si>
    <t>NÚMERO DE ANCLAJES EN LOS CONTORNOS</t>
  </si>
  <si>
    <t>SENTIDO "X" : TODOS LOS PANELES</t>
  </si>
  <si>
    <t>SENTIDO "Y" : PANELES "1", "2" y "3"</t>
  </si>
  <si>
    <r>
      <t>Δh1 : LONGITUD DE LA JUNTA DISCONTINUA SUPERIOR (cm.) (</t>
    </r>
    <r>
      <rPr>
        <b/>
        <sz val="12"/>
        <rFont val="Arial"/>
        <family val="2"/>
      </rPr>
      <t>↓</t>
    </r>
    <r>
      <rPr>
        <b/>
        <sz val="12"/>
        <rFont val="Arial"/>
        <family val="0"/>
      </rPr>
      <t>)</t>
    </r>
  </si>
  <si>
    <t>NÚMERO DE ANCLAJES EN JUNTA DISCONTINUA SUPERIOR</t>
  </si>
  <si>
    <t>Δh2 : LONGITUD DE LA JUNTA DISCONTINUA  INTERMEDIA SUPERIOR (cm.) (↓)</t>
  </si>
  <si>
    <t>∆y1. (ESPACIO ENTRE CLAVOS EN JUNTA DISCONTINUA SUPERIOR) (cm) (I)</t>
  </si>
  <si>
    <t>NÚMERO DE ANCLAJES EN JUNTA DISCONTINUA INTERMEDIA SUPERIOR</t>
  </si>
  <si>
    <t>Δh3 : LONGITUD DE LA JUNTA DISCONTINUA  INTERMEDIA INFERIOR (cm.) (↓)</t>
  </si>
  <si>
    <t>NÚMERO DE ANCLAJES EN JUNTA DISCONTINUA INTERMEDIA INFERIOR</t>
  </si>
  <si>
    <t>Δh4 : LONGITUD DE LA JUNTA DISCONTINUA  INFERIOR (cm.) (↓)</t>
  </si>
  <si>
    <t>∆y3. (ESPACIO ENTRE CLAVOS EN JUNTA DISCONTINUA INFERIOR) (cm) (I)</t>
  </si>
  <si>
    <t>NÚMERO DE ANCLAJES EN JUNTA DISCONTINUA  INFERIOR</t>
  </si>
  <si>
    <t>NÚMERO DE ANCLAJES UNITARIOS  EN LOS CONTORNOS (CLAVOS/PIE)</t>
  </si>
  <si>
    <t>NÚMERO DE ANCLAJES UNITARIOS  EN JUNTA DISCONTINUA SUPERIOR  (CLAVOS/PIE)</t>
  </si>
  <si>
    <t>NÚMERO DE ANCLAJES UNITARIOS  EN JTA. DISC. INT. SUPERIOR  (CLAVOS/PIE)</t>
  </si>
  <si>
    <t>NÚMERO DE ANCLAJES UNITARIOS  EN JTA. DISC. INT. INF.  (CLAVOS/PIE)</t>
  </si>
  <si>
    <t>NÚMERO DE ANCLAJES UNITARIOS  EN JUNTA DISCONTINUA INFERIOR (CLAVOS/PIE)</t>
  </si>
  <si>
    <t>NÚMERO DE ANCLAJES UNITARIOS PROMEDIO (CLAVOS/PIE)</t>
  </si>
  <si>
    <t>DISTANCIA DE EMPALME AL MIEMBRO DEL ENTRAMADO MAS PRÓXIMO  (↓) (cm.)</t>
  </si>
  <si>
    <r>
      <t>SUMA DE LOS VALORES DE EMPALME DE CORDÓN  (∑∆</t>
    </r>
    <r>
      <rPr>
        <b/>
        <sz val="12"/>
        <rFont val="Arial"/>
        <family val="2"/>
      </rPr>
      <t xml:space="preserve"> ) (cm2.) </t>
    </r>
  </si>
  <si>
    <t>NÚMERO DE EMPALMES (↓)</t>
  </si>
  <si>
    <t>DISTANCIA DE EMPALME AL MIEMBRO DEL ENTRAMADO MAS PRÓXIMO (cm.) (↓)</t>
  </si>
  <si>
    <t xml:space="preserve">SENTIDO "Y" : PANELES "4" Y "5" </t>
  </si>
  <si>
    <t>Δh2 : LONGITUD DE LA JUNTA DISCONTINUA CENTRAL (cm.) (↓)</t>
  </si>
  <si>
    <t>∆y2. (ESPACIO ENTRE CLAVOS EN JUNTA DISCONTINUA CENTRAL) (cm) (I)</t>
  </si>
  <si>
    <t>NÚMERO DE ANCLAJES EN JUNTA DISCONTINUA CENTRAL</t>
  </si>
  <si>
    <t>NÚMERO DE ANCLAJES UNITARIOS  EN JUNTA DISCONTINUA CENTRAL  (CLAVOS/PIE)</t>
  </si>
  <si>
    <t>Δh3 : LONGITUD DE LA JUNTA DISCONTINUA  INFERIOR (cm.) (↓)</t>
  </si>
  <si>
    <t>NÚMERO DE ANCLAJES UNITARIOS  EN JUNTA DISCONTINUA INFERIOR  (CLAVOS/PIE)</t>
  </si>
  <si>
    <r>
      <t>E : MÓDULO ELÁSTICO DEL MIEMBRO DEL ENTRAMADO (Kg/cm2)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</si>
  <si>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A :AREA DE LA VIGA DEL ENTRAMADO (cm2)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</si>
  <si>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L . (LONGITUD DEL PANEL) (m.)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</si>
  <si>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b. (ANCHO DEL PANEL) (m)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</si>
  <si>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∆x. (ESPACIO ENTRE CLAVOS) (cm)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</si>
  <si>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V.máx.(Lb/Ft)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</si>
  <si>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CARGA POR ANCLAJE ,VALOR SUPERIOR (TABLA 2305.2.2(1)) (Lb/anclaje)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</si>
  <si>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CARGA POR ANCLAJE ,VALOR INFERIOR (TABLA 2305.2.2(1)) (Lb/anclaje)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</si>
  <si>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e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 xml:space="preserve"> (DEFORMACIÓN DEL CLAVO),VALOR SUPERIOR (TABLA 2305.2.2(1)) (Pulgadas)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</si>
  <si>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e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 xml:space="preserve"> (DEFORMACIÓN DEL CLAVO),VALOR INFERIOR (TABLA 2305.2.2(1)) (Pulgadas)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</si>
  <si>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Gt : RIGIDEZ DEL PANEL A TRAVÉS DEL ESPESOR,(TABLA 2305.2.2(2)  (Lb/pulg.)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</si>
  <si>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∆y. (ESPACIO ENTRE CLAVOS EN LOS CONTORNOS) (cm)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</si>
  <si>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∆y2. (ESPACIO ENTRE CLAVOS EN JUNTA DISCONTINUA INTERMEDIA SUPERIOR) (cm)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</si>
  <si>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∆y3. (ESPACIO ENTRE CLAVOS EN JUNTA DISCONTINUA INTERMEDIA INFERIOR) (cm)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</si>
  <si>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∆y3. (ESPACIO ENTRE CLAVOS EN JUNTA DISCONTINUA INFERIOR) (cm)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</si>
  <si>
    <r>
      <t>∆y1. (ESPACIO ENTRE CLAVOS EN JUNTA DISCONTINUA SUPERIOR) (cm) (</t>
    </r>
    <r>
      <rPr>
        <b/>
        <sz val="12"/>
        <rFont val="Calibri"/>
        <family val="2"/>
      </rPr>
      <t>↓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</si>
</sst>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</numFmts>
  <fonts count="49">
    <font>
      <sz val="10"/>
      <name val="Arial"/>
      <family val="0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61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color indexed="20"/>
      <name val="Arial"/>
      <family val="2"/>
    </font>
    <font>
      <sz val="8"/>
      <name val="Arial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/>
    </xf>
    <xf numFmtId="0" fontId="1" fillId="3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6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4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152400</xdr:rowOff>
    </xdr:from>
    <xdr:to>
      <xdr:col>3</xdr:col>
      <xdr:colOff>0</xdr:colOff>
      <xdr:row>13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286000" y="15240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19</xdr:col>
      <xdr:colOff>19050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95525" y="1533525"/>
          <a:ext cx="1805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19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286000" y="2505075"/>
          <a:ext cx="1805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19</xdr:col>
      <xdr:colOff>19050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286000" y="2124075"/>
          <a:ext cx="1806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19050</xdr:rowOff>
    </xdr:from>
    <xdr:to>
      <xdr:col>4</xdr:col>
      <xdr:colOff>9525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057525" y="15525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</xdr:row>
      <xdr:rowOff>142875</xdr:rowOff>
    </xdr:from>
    <xdr:to>
      <xdr:col>4</xdr:col>
      <xdr:colOff>752475</xdr:colOff>
      <xdr:row>14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800475" y="15144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142875</xdr:rowOff>
    </xdr:from>
    <xdr:to>
      <xdr:col>6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4572000" y="15144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142875</xdr:rowOff>
    </xdr:from>
    <xdr:to>
      <xdr:col>7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5334000" y="15144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6096000" y="1504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9525</xdr:rowOff>
    </xdr:from>
    <xdr:to>
      <xdr:col>9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867525" y="15430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14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7620000" y="15335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13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8382000" y="15335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152400</xdr:rowOff>
    </xdr:from>
    <xdr:to>
      <xdr:col>12</xdr:col>
      <xdr:colOff>0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9305925" y="1524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14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11029950" y="15430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142875</xdr:rowOff>
    </xdr:from>
    <xdr:to>
      <xdr:col>14</xdr:col>
      <xdr:colOff>9525</xdr:colOff>
      <xdr:row>14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12096750" y="151447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152400</xdr:rowOff>
    </xdr:from>
    <xdr:to>
      <xdr:col>15</xdr:col>
      <xdr:colOff>0</xdr:colOff>
      <xdr:row>13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13411200" y="15240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152400</xdr:rowOff>
    </xdr:from>
    <xdr:to>
      <xdr:col>16</xdr:col>
      <xdr:colOff>0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15335250" y="15240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133350</xdr:rowOff>
    </xdr:from>
    <xdr:to>
      <xdr:col>17</xdr:col>
      <xdr:colOff>9525</xdr:colOff>
      <xdr:row>14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17021175" y="15049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152400</xdr:rowOff>
    </xdr:from>
    <xdr:to>
      <xdr:col>18</xdr:col>
      <xdr:colOff>9525</xdr:colOff>
      <xdr:row>13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19097625" y="15240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152400</xdr:rowOff>
    </xdr:from>
    <xdr:to>
      <xdr:col>19</xdr:col>
      <xdr:colOff>0</xdr:colOff>
      <xdr:row>14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20335875" y="1524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18</xdr:col>
      <xdr:colOff>9525</xdr:colOff>
      <xdr:row>34</xdr:row>
      <xdr:rowOff>0</xdr:rowOff>
    </xdr:to>
    <xdr:sp>
      <xdr:nvSpPr>
        <xdr:cNvPr id="21" name="Line 22"/>
        <xdr:cNvSpPr>
          <a:spLocks/>
        </xdr:cNvSpPr>
      </xdr:nvSpPr>
      <xdr:spPr>
        <a:xfrm>
          <a:off x="2295525" y="6210300"/>
          <a:ext cx="1680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71</xdr:row>
      <xdr:rowOff>0</xdr:rowOff>
    </xdr:from>
    <xdr:to>
      <xdr:col>17</xdr:col>
      <xdr:colOff>2038350</xdr:colOff>
      <xdr:row>71</xdr:row>
      <xdr:rowOff>9525</xdr:rowOff>
    </xdr:to>
    <xdr:sp>
      <xdr:nvSpPr>
        <xdr:cNvPr id="22" name="Line 23"/>
        <xdr:cNvSpPr>
          <a:spLocks/>
        </xdr:cNvSpPr>
      </xdr:nvSpPr>
      <xdr:spPr>
        <a:xfrm>
          <a:off x="2276475" y="13458825"/>
          <a:ext cx="16773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18</xdr:col>
      <xdr:colOff>9525</xdr:colOff>
      <xdr:row>56</xdr:row>
      <xdr:rowOff>9525</xdr:rowOff>
    </xdr:to>
    <xdr:sp>
      <xdr:nvSpPr>
        <xdr:cNvPr id="23" name="Line 24"/>
        <xdr:cNvSpPr>
          <a:spLocks/>
        </xdr:cNvSpPr>
      </xdr:nvSpPr>
      <xdr:spPr>
        <a:xfrm flipV="1">
          <a:off x="2286000" y="10534650"/>
          <a:ext cx="1681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2295525" y="5886450"/>
          <a:ext cx="1679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142875</xdr:rowOff>
    </xdr:from>
    <xdr:to>
      <xdr:col>3</xdr:col>
      <xdr:colOff>0</xdr:colOff>
      <xdr:row>71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2286000" y="6191250"/>
          <a:ext cx="0" cy="728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133350</xdr:rowOff>
    </xdr:from>
    <xdr:to>
      <xdr:col>4</xdr:col>
      <xdr:colOff>0</xdr:colOff>
      <xdr:row>71</xdr:row>
      <xdr:rowOff>9525</xdr:rowOff>
    </xdr:to>
    <xdr:sp>
      <xdr:nvSpPr>
        <xdr:cNvPr id="26" name="Line 27"/>
        <xdr:cNvSpPr>
          <a:spLocks/>
        </xdr:cNvSpPr>
      </xdr:nvSpPr>
      <xdr:spPr>
        <a:xfrm flipH="1">
          <a:off x="3038475" y="6181725"/>
          <a:ext cx="9525" cy="728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33</xdr:row>
      <xdr:rowOff>142875</xdr:rowOff>
    </xdr:from>
    <xdr:to>
      <xdr:col>5</xdr:col>
      <xdr:colOff>0</xdr:colOff>
      <xdr:row>71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3800475" y="6191250"/>
          <a:ext cx="9525" cy="727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133350</xdr:rowOff>
    </xdr:from>
    <xdr:to>
      <xdr:col>6</xdr:col>
      <xdr:colOff>0</xdr:colOff>
      <xdr:row>71</xdr:row>
      <xdr:rowOff>9525</xdr:rowOff>
    </xdr:to>
    <xdr:sp>
      <xdr:nvSpPr>
        <xdr:cNvPr id="28" name="Line 29"/>
        <xdr:cNvSpPr>
          <a:spLocks/>
        </xdr:cNvSpPr>
      </xdr:nvSpPr>
      <xdr:spPr>
        <a:xfrm flipH="1">
          <a:off x="4572000" y="6181725"/>
          <a:ext cx="0" cy="728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152400</xdr:rowOff>
    </xdr:from>
    <xdr:to>
      <xdr:col>7</xdr:col>
      <xdr:colOff>19050</xdr:colOff>
      <xdr:row>71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5334000" y="6200775"/>
          <a:ext cx="19050" cy="727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34</xdr:row>
      <xdr:rowOff>0</xdr:rowOff>
    </xdr:from>
    <xdr:to>
      <xdr:col>7</xdr:col>
      <xdr:colOff>752475</xdr:colOff>
      <xdr:row>71</xdr:row>
      <xdr:rowOff>9525</xdr:rowOff>
    </xdr:to>
    <xdr:sp>
      <xdr:nvSpPr>
        <xdr:cNvPr id="30" name="Line 31"/>
        <xdr:cNvSpPr>
          <a:spLocks/>
        </xdr:cNvSpPr>
      </xdr:nvSpPr>
      <xdr:spPr>
        <a:xfrm flipH="1">
          <a:off x="6086475" y="6210300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123825</xdr:rowOff>
    </xdr:from>
    <xdr:to>
      <xdr:col>9</xdr:col>
      <xdr:colOff>9525</xdr:colOff>
      <xdr:row>71</xdr:row>
      <xdr:rowOff>19050</xdr:rowOff>
    </xdr:to>
    <xdr:sp>
      <xdr:nvSpPr>
        <xdr:cNvPr id="31" name="Line 32"/>
        <xdr:cNvSpPr>
          <a:spLocks/>
        </xdr:cNvSpPr>
      </xdr:nvSpPr>
      <xdr:spPr>
        <a:xfrm>
          <a:off x="6858000" y="6172200"/>
          <a:ext cx="9525" cy="730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123825</xdr:rowOff>
    </xdr:from>
    <xdr:to>
      <xdr:col>10</xdr:col>
      <xdr:colOff>9525</xdr:colOff>
      <xdr:row>71</xdr:row>
      <xdr:rowOff>9525</xdr:rowOff>
    </xdr:to>
    <xdr:sp>
      <xdr:nvSpPr>
        <xdr:cNvPr id="32" name="Line 33"/>
        <xdr:cNvSpPr>
          <a:spLocks/>
        </xdr:cNvSpPr>
      </xdr:nvSpPr>
      <xdr:spPr>
        <a:xfrm>
          <a:off x="7620000" y="6172200"/>
          <a:ext cx="9525" cy="729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33</xdr:row>
      <xdr:rowOff>152400</xdr:rowOff>
    </xdr:from>
    <xdr:to>
      <xdr:col>11</xdr:col>
      <xdr:colOff>9525</xdr:colOff>
      <xdr:row>71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8391525" y="62007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33</xdr:row>
      <xdr:rowOff>142875</xdr:rowOff>
    </xdr:from>
    <xdr:to>
      <xdr:col>11</xdr:col>
      <xdr:colOff>914400</xdr:colOff>
      <xdr:row>71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9296400" y="6191250"/>
          <a:ext cx="0" cy="728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133350</xdr:rowOff>
    </xdr:from>
    <xdr:to>
      <xdr:col>13</xdr:col>
      <xdr:colOff>0</xdr:colOff>
      <xdr:row>71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11029950" y="6181725"/>
          <a:ext cx="0" cy="728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9525</xdr:rowOff>
    </xdr:from>
    <xdr:to>
      <xdr:col>14</xdr:col>
      <xdr:colOff>0</xdr:colOff>
      <xdr:row>71</xdr:row>
      <xdr:rowOff>19050</xdr:rowOff>
    </xdr:to>
    <xdr:sp>
      <xdr:nvSpPr>
        <xdr:cNvPr id="36" name="Line 37"/>
        <xdr:cNvSpPr>
          <a:spLocks/>
        </xdr:cNvSpPr>
      </xdr:nvSpPr>
      <xdr:spPr>
        <a:xfrm flipH="1">
          <a:off x="12096750" y="621982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1304925</xdr:colOff>
      <xdr:row>34</xdr:row>
      <xdr:rowOff>180975</xdr:rowOff>
    </xdr:from>
    <xdr:to>
      <xdr:col>14</xdr:col>
      <xdr:colOff>1304925</xdr:colOff>
      <xdr:row>71</xdr:row>
      <xdr:rowOff>0</xdr:rowOff>
    </xdr:to>
    <xdr:sp>
      <xdr:nvSpPr>
        <xdr:cNvPr id="37" name="Line 38"/>
        <xdr:cNvSpPr>
          <a:spLocks/>
        </xdr:cNvSpPr>
      </xdr:nvSpPr>
      <xdr:spPr>
        <a:xfrm flipH="1">
          <a:off x="13401675" y="6391275"/>
          <a:ext cx="0" cy="706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70</xdr:row>
      <xdr:rowOff>152400</xdr:rowOff>
    </xdr:to>
    <xdr:sp>
      <xdr:nvSpPr>
        <xdr:cNvPr id="38" name="Line 39"/>
        <xdr:cNvSpPr>
          <a:spLocks/>
        </xdr:cNvSpPr>
      </xdr:nvSpPr>
      <xdr:spPr>
        <a:xfrm flipH="1">
          <a:off x="15335250" y="6400800"/>
          <a:ext cx="0" cy="701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17</xdr:col>
      <xdr:colOff>9525</xdr:colOff>
      <xdr:row>71</xdr:row>
      <xdr:rowOff>0</xdr:rowOff>
    </xdr:to>
    <xdr:sp>
      <xdr:nvSpPr>
        <xdr:cNvPr id="39" name="Line 40"/>
        <xdr:cNvSpPr>
          <a:spLocks/>
        </xdr:cNvSpPr>
      </xdr:nvSpPr>
      <xdr:spPr>
        <a:xfrm flipH="1">
          <a:off x="17011650" y="6419850"/>
          <a:ext cx="9525" cy="703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9525</xdr:rowOff>
    </xdr:from>
    <xdr:to>
      <xdr:col>18</xdr:col>
      <xdr:colOff>0</xdr:colOff>
      <xdr:row>71</xdr:row>
      <xdr:rowOff>9525</xdr:rowOff>
    </xdr:to>
    <xdr:sp>
      <xdr:nvSpPr>
        <xdr:cNvPr id="40" name="Line 41"/>
        <xdr:cNvSpPr>
          <a:spLocks/>
        </xdr:cNvSpPr>
      </xdr:nvSpPr>
      <xdr:spPr>
        <a:xfrm flipH="1">
          <a:off x="19088100" y="5895975"/>
          <a:ext cx="0" cy="757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18</xdr:col>
      <xdr:colOff>9525</xdr:colOff>
      <xdr:row>34</xdr:row>
      <xdr:rowOff>0</xdr:rowOff>
    </xdr:to>
    <xdr:sp>
      <xdr:nvSpPr>
        <xdr:cNvPr id="41" name="Line 42"/>
        <xdr:cNvSpPr>
          <a:spLocks/>
        </xdr:cNvSpPr>
      </xdr:nvSpPr>
      <xdr:spPr>
        <a:xfrm>
          <a:off x="2295525" y="6210300"/>
          <a:ext cx="1680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19050</xdr:rowOff>
    </xdr:from>
    <xdr:to>
      <xdr:col>3</xdr:col>
      <xdr:colOff>0</xdr:colOff>
      <xdr:row>67</xdr:row>
      <xdr:rowOff>38100</xdr:rowOff>
    </xdr:to>
    <xdr:sp>
      <xdr:nvSpPr>
        <xdr:cNvPr id="42" name="Line 43"/>
        <xdr:cNvSpPr>
          <a:spLocks/>
        </xdr:cNvSpPr>
      </xdr:nvSpPr>
      <xdr:spPr>
        <a:xfrm flipH="1">
          <a:off x="2286000" y="5905500"/>
          <a:ext cx="0" cy="681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41</xdr:row>
      <xdr:rowOff>0</xdr:rowOff>
    </xdr:from>
    <xdr:to>
      <xdr:col>17</xdr:col>
      <xdr:colOff>2028825</xdr:colOff>
      <xdr:row>41</xdr:row>
      <xdr:rowOff>9525</xdr:rowOff>
    </xdr:to>
    <xdr:sp>
      <xdr:nvSpPr>
        <xdr:cNvPr id="43" name="Line 44"/>
        <xdr:cNvSpPr>
          <a:spLocks/>
        </xdr:cNvSpPr>
      </xdr:nvSpPr>
      <xdr:spPr>
        <a:xfrm>
          <a:off x="2257425" y="7610475"/>
          <a:ext cx="16783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34</xdr:row>
      <xdr:rowOff>190500</xdr:rowOff>
    </xdr:from>
    <xdr:to>
      <xdr:col>17</xdr:col>
      <xdr:colOff>2066925</xdr:colOff>
      <xdr:row>34</xdr:row>
      <xdr:rowOff>190500</xdr:rowOff>
    </xdr:to>
    <xdr:sp>
      <xdr:nvSpPr>
        <xdr:cNvPr id="44" name="Line 45"/>
        <xdr:cNvSpPr>
          <a:spLocks/>
        </xdr:cNvSpPr>
      </xdr:nvSpPr>
      <xdr:spPr>
        <a:xfrm flipV="1">
          <a:off x="12106275" y="6400800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5:D58"/>
  <sheetViews>
    <sheetView zoomScalePageLayoutView="0" workbookViewId="0" topLeftCell="B2">
      <selection activeCell="C51" sqref="C51"/>
    </sheetView>
  </sheetViews>
  <sheetFormatPr defaultColWidth="11.421875" defaultRowHeight="12.75"/>
  <cols>
    <col min="3" max="3" width="78.8515625" style="0" customWidth="1"/>
    <col min="4" max="4" width="12.28125" style="0" customWidth="1"/>
  </cols>
  <sheetData>
    <row r="5" ht="15.75">
      <c r="C5" s="15" t="s">
        <v>112</v>
      </c>
    </row>
    <row r="8" spans="3:4" ht="15.75">
      <c r="C8" s="38" t="s">
        <v>85</v>
      </c>
      <c r="D8" s="35">
        <v>9</v>
      </c>
    </row>
    <row r="10" spans="3:4" ht="15.75">
      <c r="C10" s="36" t="s">
        <v>86</v>
      </c>
      <c r="D10" s="6">
        <v>15</v>
      </c>
    </row>
    <row r="12" spans="3:4" ht="15.75">
      <c r="C12" s="36" t="s">
        <v>92</v>
      </c>
      <c r="D12" s="6">
        <v>60</v>
      </c>
    </row>
    <row r="14" spans="3:4" ht="15.75">
      <c r="C14" s="36" t="s">
        <v>87</v>
      </c>
      <c r="D14" s="6">
        <v>380</v>
      </c>
    </row>
    <row r="16" spans="3:4" ht="15.75">
      <c r="C16" s="36" t="s">
        <v>88</v>
      </c>
      <c r="D16" s="6">
        <v>130000</v>
      </c>
    </row>
    <row r="18" spans="3:4" ht="15.75">
      <c r="C18" s="39" t="s">
        <v>89</v>
      </c>
      <c r="D18" s="6">
        <v>210</v>
      </c>
    </row>
    <row r="20" spans="3:4" ht="15.75">
      <c r="C20" s="36" t="s">
        <v>110</v>
      </c>
      <c r="D20" s="6">
        <v>15</v>
      </c>
    </row>
    <row r="22" spans="3:4" ht="15.75">
      <c r="C22" s="36" t="s">
        <v>90</v>
      </c>
      <c r="D22" s="6">
        <v>40</v>
      </c>
    </row>
    <row r="24" spans="3:4" ht="15.75">
      <c r="C24" s="36" t="s">
        <v>91</v>
      </c>
      <c r="D24" s="6">
        <v>1300</v>
      </c>
    </row>
    <row r="26" spans="3:4" ht="15.75">
      <c r="C26" s="36" t="s">
        <v>106</v>
      </c>
      <c r="D26" s="6">
        <v>100</v>
      </c>
    </row>
    <row r="28" spans="3:4" ht="15.75">
      <c r="C28" s="36" t="s">
        <v>93</v>
      </c>
      <c r="D28" s="6">
        <v>200</v>
      </c>
    </row>
    <row r="29" ht="12.75">
      <c r="B29" s="43"/>
    </row>
    <row r="30" spans="3:4" ht="15.75">
      <c r="C30" s="36" t="s">
        <v>95</v>
      </c>
      <c r="D30" s="6">
        <f>ROUND(((0.000001*D8*D10*D24)+(0.0001*D12*D28))*(0.125*D14*D14),2)</f>
        <v>24827.78</v>
      </c>
    </row>
    <row r="32" spans="3:4" ht="15.75">
      <c r="C32" s="36" t="s">
        <v>96</v>
      </c>
      <c r="D32" s="6">
        <f>ROUND((((0.000001*D8*D10*D24)+(0.0001*D12*D28))*(D14/2))-(D10*((0.0000014*D8*D10*D24)+(0.0001*D12*D28))),2)</f>
        <v>239.66</v>
      </c>
    </row>
    <row r="34" spans="3:4" ht="15.75">
      <c r="C34" s="36" t="s">
        <v>97</v>
      </c>
      <c r="D34" s="6">
        <f>ROUND(((1/6)*(D8*D10*D10)),2)</f>
        <v>337.5</v>
      </c>
    </row>
    <row r="36" spans="3:4" ht="15.75">
      <c r="C36" s="36" t="s">
        <v>98</v>
      </c>
      <c r="D36" s="30" t="str">
        <f>IF(AND((D30/D18)&lt;=D34),"SI","NO")</f>
        <v>SI</v>
      </c>
    </row>
    <row r="38" spans="3:4" ht="15.75">
      <c r="C38" s="36" t="s">
        <v>99</v>
      </c>
      <c r="D38" s="6">
        <f>ROUND(D14/250,2)</f>
        <v>1.52</v>
      </c>
    </row>
    <row r="40" spans="3:4" ht="15.75">
      <c r="C40" s="36" t="s">
        <v>100</v>
      </c>
      <c r="D40" s="6">
        <f>ROUND(D14/350,2)</f>
        <v>1.09</v>
      </c>
    </row>
    <row r="42" spans="3:4" ht="15.75">
      <c r="C42" s="36" t="s">
        <v>101</v>
      </c>
      <c r="D42" s="6">
        <f>ROUND((1.8*((0.000001*D8*D10*D24))+1),2)</f>
        <v>1.32</v>
      </c>
    </row>
    <row r="44" spans="3:4" ht="15.75">
      <c r="C44" s="36" t="s">
        <v>102</v>
      </c>
      <c r="D44" s="34">
        <f>ROUND((5*D42*D14*D14*D14*D14)/(384*D38*D16),2)</f>
        <v>1813.68</v>
      </c>
    </row>
    <row r="45" spans="3:4" ht="15.75">
      <c r="C45" s="26"/>
      <c r="D45" s="34"/>
    </row>
    <row r="46" spans="3:4" ht="15.75">
      <c r="C46" s="36" t="s">
        <v>103</v>
      </c>
      <c r="D46" s="6">
        <f>ROUND(((D8*D10*D10*D10)/12),2)</f>
        <v>2531.25</v>
      </c>
    </row>
    <row r="48" spans="3:4" ht="15.75">
      <c r="C48" s="36" t="s">
        <v>104</v>
      </c>
      <c r="D48" s="30" t="str">
        <f>IF(AND(D44&lt;=D46),"SI","NO")</f>
        <v>SI</v>
      </c>
    </row>
    <row r="50" spans="3:4" ht="15.75">
      <c r="C50" s="36" t="s">
        <v>107</v>
      </c>
      <c r="D50" s="6">
        <f>ROUND((5*0.01*D26*D14*D14*D14*D14)/(384*D40*D16),2)</f>
        <v>1916.03</v>
      </c>
    </row>
    <row r="52" spans="3:4" ht="15.75">
      <c r="C52" s="36" t="s">
        <v>108</v>
      </c>
      <c r="D52" s="30" t="str">
        <f>IF(AND(D50&lt;=D46),"SI","NO")</f>
        <v>SI</v>
      </c>
    </row>
    <row r="54" spans="3:4" ht="15.75">
      <c r="C54" s="36" t="s">
        <v>109</v>
      </c>
      <c r="D54" s="6">
        <f>ROUND((3/2)*((D32)/(D8*D10)),2)</f>
        <v>2.66</v>
      </c>
    </row>
    <row r="56" spans="3:4" ht="15.75">
      <c r="C56" s="36" t="s">
        <v>111</v>
      </c>
      <c r="D56" s="30" t="str">
        <f>IF(AND(D54&lt;=D20),"SI","NO")</f>
        <v>SI</v>
      </c>
    </row>
    <row r="58" spans="3:4" ht="15.75">
      <c r="C58" s="36" t="s">
        <v>113</v>
      </c>
      <c r="D58" s="25" t="str">
        <f>IF((D10/D8)&lt;=2,"NO NECESITA ARRIOSTRAMIENTO","NECESITA ARRIOSTRAMIENTO")</f>
        <v>NO NECESITA ARRIOSTRAMIENTO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D5:BB1053"/>
  <sheetViews>
    <sheetView tabSelected="1" zoomScale="145" zoomScaleNormal="145" zoomScalePageLayoutView="0" workbookViewId="0" topLeftCell="E69">
      <selection activeCell="E82" sqref="E82"/>
    </sheetView>
  </sheetViews>
  <sheetFormatPr defaultColWidth="11.421875" defaultRowHeight="12.75"/>
  <cols>
    <col min="12" max="12" width="13.8515625" style="0" customWidth="1"/>
    <col min="13" max="13" width="25.8515625" style="0" customWidth="1"/>
    <col min="14" max="14" width="16.00390625" style="0" customWidth="1"/>
    <col min="15" max="15" width="19.7109375" style="0" customWidth="1"/>
    <col min="16" max="16" width="28.8515625" style="0" customWidth="1"/>
    <col min="17" max="17" width="25.140625" style="0" customWidth="1"/>
    <col min="18" max="18" width="31.140625" style="0" customWidth="1"/>
    <col min="19" max="19" width="18.7109375" style="0" customWidth="1"/>
    <col min="22" max="22" width="10.00390625" style="0" customWidth="1"/>
    <col min="23" max="23" width="14.8515625" style="0" customWidth="1"/>
    <col min="25" max="25" width="14.140625" style="0" customWidth="1"/>
    <col min="26" max="26" width="17.8515625" style="0" customWidth="1"/>
  </cols>
  <sheetData>
    <row r="5" ht="15.75">
      <c r="M5" s="3"/>
    </row>
    <row r="8" spans="13:15" ht="15.75">
      <c r="M8" s="4" t="s">
        <v>45</v>
      </c>
      <c r="N8" s="4"/>
      <c r="O8" s="5"/>
    </row>
    <row r="10" spans="4:30" ht="15">
      <c r="D10" s="2"/>
      <c r="E10" s="2"/>
      <c r="F10" s="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4:43" ht="15.75"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5" t="s">
        <v>20</v>
      </c>
      <c r="J11" s="15" t="s">
        <v>21</v>
      </c>
      <c r="K11" s="15" t="s">
        <v>22</v>
      </c>
      <c r="L11" s="15" t="s">
        <v>23</v>
      </c>
      <c r="M11" s="15" t="s">
        <v>24</v>
      </c>
      <c r="N11" s="15" t="s">
        <v>25</v>
      </c>
      <c r="O11" s="15" t="s">
        <v>26</v>
      </c>
      <c r="P11" s="15" t="s">
        <v>27</v>
      </c>
      <c r="Q11" s="15" t="s">
        <v>4</v>
      </c>
      <c r="R11" s="15" t="s">
        <v>28</v>
      </c>
      <c r="S11" s="15" t="s">
        <v>29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1"/>
      <c r="AM11" s="11"/>
      <c r="AN11" s="11"/>
      <c r="AO11" s="11"/>
      <c r="AP11" s="11"/>
      <c r="AQ11" s="11"/>
    </row>
    <row r="12" spans="4:39" ht="15.75">
      <c r="D12" s="33" t="s">
        <v>77</v>
      </c>
      <c r="E12" s="31" t="s">
        <v>77</v>
      </c>
      <c r="F12" s="31" t="s">
        <v>78</v>
      </c>
      <c r="G12" s="15"/>
      <c r="H12" s="15" t="s">
        <v>77</v>
      </c>
      <c r="I12" s="15" t="s">
        <v>77</v>
      </c>
      <c r="J12" s="15" t="s">
        <v>77</v>
      </c>
      <c r="K12" s="15" t="s">
        <v>77</v>
      </c>
      <c r="L12" s="15" t="s">
        <v>77</v>
      </c>
      <c r="M12" s="15" t="s">
        <v>77</v>
      </c>
      <c r="N12" s="15" t="s">
        <v>77</v>
      </c>
      <c r="O12" s="15" t="s">
        <v>77</v>
      </c>
      <c r="P12" s="15" t="s">
        <v>77</v>
      </c>
      <c r="Q12" s="15"/>
      <c r="R12" s="15"/>
      <c r="S12" s="1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4:30" ht="15">
      <c r="D13" s="47">
        <v>0.0488</v>
      </c>
      <c r="E13" s="47">
        <v>5.4</v>
      </c>
      <c r="F13" s="47">
        <v>1.2</v>
      </c>
      <c r="G13" s="46" t="str">
        <f>IF(((1.25*(POWER(F13,F13))/((D13)*POWER(E13,0.75))))&lt;3,((1.25*(POWER(F13,F13))/((D13)*POWER(E13,0.75)))),IF((1.25*(POWER(F13,F13))/((D13)*POWER(E13,0.75)))&gt;3,"3"))</f>
        <v>3</v>
      </c>
      <c r="H13" s="46">
        <v>200</v>
      </c>
      <c r="I13" s="46">
        <v>140.82</v>
      </c>
      <c r="J13" s="46">
        <v>0.3</v>
      </c>
      <c r="K13" s="46">
        <v>1</v>
      </c>
      <c r="L13" s="46">
        <v>7</v>
      </c>
      <c r="M13" s="46">
        <v>1</v>
      </c>
      <c r="N13" s="46">
        <v>0.9</v>
      </c>
      <c r="O13" s="46">
        <v>2.7</v>
      </c>
      <c r="P13" s="46">
        <v>5.4</v>
      </c>
      <c r="Q13" s="46">
        <f>ROUND(((J13*K13*((H13/1000)*I13))/(L13*M13*N13))*(G13),2)</f>
        <v>4.02</v>
      </c>
      <c r="R13" s="46">
        <f>(Q13*O13)/((O13+P13))</f>
        <v>1.3399999999999996</v>
      </c>
      <c r="S13" s="46">
        <f>(Q13*P13)/((O13+P13))</f>
        <v>2.6799999999999993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4:45" ht="15">
      <c r="D14" s="47"/>
      <c r="E14" s="47"/>
      <c r="F14" s="4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7:30" ht="15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7:30" ht="15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4:30" ht="15.75">
      <c r="D17" s="4" t="s">
        <v>79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7:30" ht="15"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5.75">
      <c r="D19" s="25" t="s">
        <v>30</v>
      </c>
    </row>
    <row r="21" spans="4:12" ht="15.75">
      <c r="D21" s="25" t="s">
        <v>68</v>
      </c>
      <c r="E21" s="6"/>
      <c r="F21" s="6"/>
      <c r="J21" s="25" t="s">
        <v>43</v>
      </c>
      <c r="K21" s="25"/>
      <c r="L21" s="25"/>
    </row>
    <row r="22" spans="4:12" ht="15.75">
      <c r="D22" s="25" t="s">
        <v>58</v>
      </c>
      <c r="E22" s="6"/>
      <c r="F22" s="6"/>
      <c r="J22" s="25" t="s">
        <v>44</v>
      </c>
      <c r="K22" s="25"/>
      <c r="L22" s="25"/>
    </row>
    <row r="23" spans="4:12" ht="15.75">
      <c r="D23" s="25" t="s">
        <v>38</v>
      </c>
      <c r="E23" s="6"/>
      <c r="F23" s="6"/>
      <c r="J23" s="25" t="s">
        <v>56</v>
      </c>
      <c r="K23" s="25"/>
      <c r="L23" s="25"/>
    </row>
    <row r="24" spans="4:12" ht="15.75">
      <c r="D24" s="25" t="s">
        <v>39</v>
      </c>
      <c r="E24" s="25"/>
      <c r="F24" s="25"/>
      <c r="G24" s="28"/>
      <c r="H24" s="28"/>
      <c r="J24" s="25" t="s">
        <v>57</v>
      </c>
      <c r="K24" s="25"/>
      <c r="L24" s="25"/>
    </row>
    <row r="25" spans="4:12" ht="15.75">
      <c r="D25" s="25" t="s">
        <v>59</v>
      </c>
      <c r="E25" s="25"/>
      <c r="F25" s="25"/>
      <c r="G25" s="28"/>
      <c r="H25" s="28"/>
      <c r="J25" s="25" t="s">
        <v>53</v>
      </c>
      <c r="K25" s="25"/>
      <c r="L25" s="25"/>
    </row>
    <row r="26" spans="4:12" ht="15.75">
      <c r="D26" s="25" t="s">
        <v>40</v>
      </c>
      <c r="E26" s="25"/>
      <c r="F26" s="25"/>
      <c r="G26" s="28"/>
      <c r="H26" s="28"/>
      <c r="J26" s="25" t="s">
        <v>54</v>
      </c>
      <c r="K26" s="25"/>
      <c r="L26" s="25"/>
    </row>
    <row r="27" spans="4:13" ht="15.75">
      <c r="D27" s="25" t="s">
        <v>41</v>
      </c>
      <c r="E27" s="25"/>
      <c r="F27" s="25"/>
      <c r="G27" s="28"/>
      <c r="H27" s="28"/>
      <c r="J27" s="25" t="s">
        <v>55</v>
      </c>
      <c r="K27" s="25"/>
      <c r="L27" s="25"/>
      <c r="M27" s="1"/>
    </row>
    <row r="28" spans="4:13" ht="15.75">
      <c r="D28" s="25" t="s">
        <v>42</v>
      </c>
      <c r="E28" s="25"/>
      <c r="F28" s="25"/>
      <c r="G28" s="28"/>
      <c r="H28" s="28"/>
      <c r="M28" s="1"/>
    </row>
    <row r="29" spans="4:13" ht="12.75">
      <c r="D29" s="28"/>
      <c r="E29" s="28"/>
      <c r="F29" s="28"/>
      <c r="G29" s="28"/>
      <c r="H29" s="28"/>
      <c r="M29" s="1"/>
    </row>
    <row r="31" spans="11:15" ht="12.75">
      <c r="K31" s="1"/>
      <c r="N31" s="1"/>
      <c r="O31" s="17"/>
    </row>
    <row r="33" spans="4:22" ht="12.75">
      <c r="D33" s="51" t="s">
        <v>33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4:22" ht="12.75"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4:54" ht="15.7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2" t="s">
        <v>10</v>
      </c>
      <c r="P35" s="52"/>
      <c r="Q35" s="52"/>
      <c r="R35" s="52"/>
      <c r="S35" s="8"/>
      <c r="T35" s="8"/>
      <c r="U35" s="8"/>
      <c r="V35" s="8"/>
      <c r="Y35" s="40"/>
      <c r="Z35" s="3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4:22" ht="15.75">
      <c r="D36" s="7"/>
      <c r="E36" s="7"/>
      <c r="F36" s="20"/>
      <c r="G36" s="7"/>
      <c r="H36" s="7"/>
      <c r="I36" s="7"/>
      <c r="J36" s="7"/>
      <c r="K36" s="7"/>
      <c r="L36" s="7"/>
      <c r="M36" s="7"/>
      <c r="N36" s="7"/>
      <c r="O36" s="16"/>
      <c r="P36" s="16"/>
      <c r="Q36" s="16"/>
      <c r="R36" s="16"/>
      <c r="S36" s="11"/>
      <c r="T36" s="11"/>
      <c r="U36" s="11"/>
      <c r="V36" s="11"/>
    </row>
    <row r="37" spans="4:26" ht="15.75">
      <c r="D37" s="7"/>
      <c r="E37" s="7"/>
      <c r="F37" s="20"/>
      <c r="G37" s="7"/>
      <c r="H37" s="7"/>
      <c r="I37" s="7"/>
      <c r="J37" s="7"/>
      <c r="K37" s="7"/>
      <c r="L37" s="7"/>
      <c r="M37" s="7"/>
      <c r="N37" s="7" t="s">
        <v>9</v>
      </c>
      <c r="O37" s="16" t="s">
        <v>11</v>
      </c>
      <c r="P37" s="16" t="s">
        <v>12</v>
      </c>
      <c r="Q37" s="16" t="s">
        <v>13</v>
      </c>
      <c r="R37" s="16" t="s">
        <v>14</v>
      </c>
      <c r="S37" s="11"/>
      <c r="T37" s="11"/>
      <c r="U37" s="11"/>
      <c r="V37" s="11"/>
      <c r="Y37" s="26"/>
      <c r="Z37" s="6"/>
    </row>
    <row r="38" spans="4:22" ht="15.75">
      <c r="D38" s="7" t="s">
        <v>0</v>
      </c>
      <c r="E38" s="7" t="s">
        <v>1</v>
      </c>
      <c r="F38" s="20" t="s">
        <v>2</v>
      </c>
      <c r="G38" s="7" t="s">
        <v>3</v>
      </c>
      <c r="H38" s="7" t="s">
        <v>4</v>
      </c>
      <c r="I38" s="7" t="s">
        <v>5</v>
      </c>
      <c r="J38" s="7" t="s">
        <v>6</v>
      </c>
      <c r="K38" s="7" t="s">
        <v>7</v>
      </c>
      <c r="L38" s="7" t="s">
        <v>105</v>
      </c>
      <c r="M38" s="7" t="s">
        <v>8</v>
      </c>
      <c r="N38" s="7" t="s">
        <v>37</v>
      </c>
      <c r="O38" s="16"/>
      <c r="P38" s="16" t="s">
        <v>47</v>
      </c>
      <c r="Q38" s="16" t="s">
        <v>49</v>
      </c>
      <c r="R38" s="16" t="s">
        <v>51</v>
      </c>
      <c r="S38" s="11"/>
      <c r="T38" s="11"/>
      <c r="U38" s="11"/>
      <c r="V38" s="11"/>
    </row>
    <row r="39" spans="4:26" ht="15.75">
      <c r="D39" s="7" t="s">
        <v>34</v>
      </c>
      <c r="E39" s="7" t="s">
        <v>34</v>
      </c>
      <c r="F39" s="9"/>
      <c r="G39" s="7"/>
      <c r="H39" s="7" t="s">
        <v>35</v>
      </c>
      <c r="I39" s="7" t="s">
        <v>34</v>
      </c>
      <c r="J39" s="7" t="s">
        <v>36</v>
      </c>
      <c r="K39" s="7" t="s">
        <v>36</v>
      </c>
      <c r="L39" s="7" t="s">
        <v>36</v>
      </c>
      <c r="M39" s="7" t="s">
        <v>36</v>
      </c>
      <c r="N39" s="7" t="s">
        <v>60</v>
      </c>
      <c r="O39" s="16" t="s">
        <v>46</v>
      </c>
      <c r="P39" s="16" t="s">
        <v>48</v>
      </c>
      <c r="Q39" s="16" t="s">
        <v>50</v>
      </c>
      <c r="R39" s="16" t="s">
        <v>52</v>
      </c>
      <c r="S39" s="11"/>
      <c r="T39" s="11"/>
      <c r="U39" s="11"/>
      <c r="V39" s="11"/>
      <c r="Y39" s="26"/>
      <c r="Z39" s="6"/>
    </row>
    <row r="40" spans="4:22" ht="15.75">
      <c r="D40" s="7" t="s">
        <v>77</v>
      </c>
      <c r="E40" s="7" t="s">
        <v>77</v>
      </c>
      <c r="F40" s="7" t="s">
        <v>77</v>
      </c>
      <c r="G40" s="7" t="s">
        <v>77</v>
      </c>
      <c r="H40" s="7"/>
      <c r="I40" s="7" t="s">
        <v>77</v>
      </c>
      <c r="J40" s="7"/>
      <c r="K40" s="7" t="s">
        <v>77</v>
      </c>
      <c r="L40" s="7"/>
      <c r="M40" s="7"/>
      <c r="N40" s="7" t="s">
        <v>61</v>
      </c>
      <c r="O40" s="16"/>
      <c r="P40" s="16" t="s">
        <v>37</v>
      </c>
      <c r="Q40" s="16" t="s">
        <v>37</v>
      </c>
      <c r="R40" s="16" t="s">
        <v>37</v>
      </c>
      <c r="S40" s="11"/>
      <c r="T40" s="11"/>
      <c r="U40" s="11"/>
      <c r="V40" s="11"/>
    </row>
    <row r="41" spans="4:26" ht="15.75">
      <c r="D41" s="9"/>
      <c r="E41" s="9"/>
      <c r="F41" s="9"/>
      <c r="G41" s="9"/>
      <c r="H41" s="9"/>
      <c r="I41" s="20"/>
      <c r="J41" s="9"/>
      <c r="K41" s="9"/>
      <c r="L41" s="9"/>
      <c r="M41" s="9"/>
      <c r="N41" s="9"/>
      <c r="O41" s="16"/>
      <c r="P41" s="16"/>
      <c r="Q41" s="16"/>
      <c r="R41" s="18"/>
      <c r="S41" s="11"/>
      <c r="T41" s="11"/>
      <c r="U41" s="11"/>
      <c r="V41" s="11"/>
      <c r="Y41" s="26"/>
      <c r="Z41" s="6"/>
    </row>
    <row r="42" spans="4:22" ht="15">
      <c r="D42" s="49">
        <v>2.7</v>
      </c>
      <c r="E42" s="49">
        <v>1</v>
      </c>
      <c r="F42" s="10" t="s">
        <v>31</v>
      </c>
      <c r="G42" s="10">
        <v>3</v>
      </c>
      <c r="H42" s="49">
        <f>R13</f>
        <v>1.3399999999999996</v>
      </c>
      <c r="I42" s="10">
        <v>3.8</v>
      </c>
      <c r="J42" s="11">
        <f>ROUND((H42/I42)*671.96,2)</f>
        <v>236.95</v>
      </c>
      <c r="K42" s="11">
        <v>300</v>
      </c>
      <c r="L42" s="10">
        <f>0.82*K42</f>
        <v>245.99999999999997</v>
      </c>
      <c r="M42" s="12" t="str">
        <f>IF(J42&lt;L42,"OK",IF(J42&gt;L42,"PRUEBE OTRO VALOR"))</f>
        <v>OK</v>
      </c>
      <c r="N42" s="10" t="str">
        <f>IF(AND(J42&lt;K42),IF(K42&lt;=360,"15,3(i)",IF(K42&lt;=480,"10,2(i) ",IF(K42&lt;=720,"6,4(i)**",IF(K42&lt;=820,"5,10(i)**"))))," ")</f>
        <v>15,3(i)</v>
      </c>
      <c r="O42" s="10" t="str">
        <f>IF(AND(J42&lt;L42),IF(K42&lt;=210,"6d",IF(K42&lt;=300,"8d ",IF(K42&gt;=320,"10d&amp;")))," ")</f>
        <v>8d </v>
      </c>
      <c r="P42" s="10" t="str">
        <f>IF(AND(J42&lt;L42),IF(K42&lt;=210,"3,2",IF(K42&lt;=300,"3,9 ",IF(K42&gt;=320,"4,2")))," ")</f>
        <v>3,9 </v>
      </c>
      <c r="Q42" s="10" t="str">
        <f>IF(AND(J42&lt;L42),IF(K42&lt;=210,"0,8",IF(K42&lt;=300,"1,0 ",IF(K42&gt;=320,"1,2")))," ")</f>
        <v>1,0 </v>
      </c>
      <c r="R42" s="10" t="str">
        <f>IF(AND(J42&lt;L42),IF(K42&lt;=210,"5,1",IF(K42&lt;=300,"7,7 ",IF(K42&gt;=320,"7,7")))," ")</f>
        <v>7,7 </v>
      </c>
      <c r="S42" s="11"/>
      <c r="T42" s="11"/>
      <c r="U42" s="11"/>
      <c r="V42" s="11"/>
    </row>
    <row r="43" spans="4:26" ht="15.75">
      <c r="D43" s="49"/>
      <c r="E43" s="49"/>
      <c r="F43" s="49" t="s">
        <v>32</v>
      </c>
      <c r="G43" s="49">
        <v>1</v>
      </c>
      <c r="H43" s="49"/>
      <c r="I43" s="49">
        <v>3.7</v>
      </c>
      <c r="J43" s="50">
        <f>ROUND((H42/I43)*671.96,2)</f>
        <v>243.36</v>
      </c>
      <c r="K43" s="50">
        <v>300</v>
      </c>
      <c r="L43" s="49">
        <f>0.82*K43</f>
        <v>245.99999999999997</v>
      </c>
      <c r="M43" s="48" t="str">
        <f>IF(J43&lt;L43,"OK",IF(J43&gt;L43,"PRUEBE OTRO VALOR"))</f>
        <v>OK</v>
      </c>
      <c r="N43" s="10" t="str">
        <f>IF(AND(J43&lt;K43),IF(K43&lt;=360,"15,3(i)",IF(K43&lt;=480,"10,2(i) ",IF(K43&lt;=720,"6,4(i)**",IF(K43&lt;=820,"5,10(i)**"))))," ")</f>
        <v>15,3(i)</v>
      </c>
      <c r="O43" s="10" t="str">
        <f>IF(AND(J43&lt;L43),IF(K43&lt;=210,"6d",IF(K43&lt;=300,"8d ",IF(K43&gt;=320,"10d&amp;")))," ")</f>
        <v>8d </v>
      </c>
      <c r="P43" s="10" t="str">
        <f>IF(AND(J43&lt;L43),IF(K43&lt;=210,"3,2",IF(K43&lt;=300,"3,9 ",IF(K43&gt;=320,"4,2")))," ")</f>
        <v>3,9 </v>
      </c>
      <c r="Q43" s="10" t="str">
        <f>IF(AND(J43&lt;L43),IF(K43&lt;=210,"0,8",IF(K43&lt;=300,"1,0 ",IF(K43&gt;=320,"1,2")))," ")</f>
        <v>1,0 </v>
      </c>
      <c r="R43" s="10" t="str">
        <f>IF(AND(J43&lt;L43),IF(K43&lt;=210,"5,1",IF(K43&lt;=300,"7,7 ",IF(K43&gt;=320,"7,7")))," ")</f>
        <v>7,7 </v>
      </c>
      <c r="S43" s="11"/>
      <c r="T43" s="11"/>
      <c r="U43" s="11"/>
      <c r="V43" s="11"/>
      <c r="Y43" s="26"/>
      <c r="Z43" s="6"/>
    </row>
    <row r="44" spans="4:22" ht="15">
      <c r="D44" s="49"/>
      <c r="E44" s="49"/>
      <c r="F44" s="49"/>
      <c r="G44" s="49"/>
      <c r="H44" s="49"/>
      <c r="I44" s="49"/>
      <c r="J44" s="50"/>
      <c r="K44" s="50"/>
      <c r="L44" s="49"/>
      <c r="M44" s="48"/>
      <c r="N44" s="10" t="str">
        <f>IF(AND(J43&lt;K43),IF(K43&lt;=360,"15,3(ii)",IF(K43&lt;=480,"10,2(ii) ",IF(K43&lt;=720,"6,35(ii)**",IF(K43&lt;=820,"5,08(ii)**"))))," ")</f>
        <v>15,3(ii)</v>
      </c>
      <c r="O44" s="10" t="str">
        <f>IF(AND(J43&lt;L43),IF(K43&lt;=210,"6d",IF(K43&lt;=300,"8d ",IF(K43&gt;=320,"10d&amp;")))," ")</f>
        <v>8d </v>
      </c>
      <c r="P44" s="10" t="str">
        <f>IF(AND(J43&lt;L43),IF(K43&lt;=210,"3,2",IF(K43&lt;=300,"3,9 ",IF(K43&gt;=320,"4,2")))," ")</f>
        <v>3,9 </v>
      </c>
      <c r="Q44" s="10" t="str">
        <f>IF(AND(J43&lt;L43),IF(K43&lt;=210,"0,8",IF(K43&lt;=300,"1,0 ",IF(K43&gt;=320,"1,2")))," ")</f>
        <v>1,0 </v>
      </c>
      <c r="R44" s="10" t="str">
        <f>IF(AND(J43&lt;L43),IF(K43&lt;=210,"5,1",IF(K43&lt;=300,"7,7 ",IF(K43&gt;=320,"7,7")))," ")</f>
        <v>7,7 </v>
      </c>
      <c r="S44" s="11"/>
      <c r="T44" s="11"/>
      <c r="U44" s="11"/>
      <c r="V44" s="11"/>
    </row>
    <row r="45" spans="4:26" ht="15.75">
      <c r="D45" s="49"/>
      <c r="E45" s="49">
        <v>2</v>
      </c>
      <c r="F45" s="10" t="s">
        <v>31</v>
      </c>
      <c r="G45" s="10">
        <v>3</v>
      </c>
      <c r="H45" s="49"/>
      <c r="I45" s="10">
        <v>4</v>
      </c>
      <c r="J45" s="11">
        <f>ROUND((H42/I45)*671.96,2)</f>
        <v>225.11</v>
      </c>
      <c r="K45" s="11">
        <v>360</v>
      </c>
      <c r="L45" s="10">
        <f>0.82*K45</f>
        <v>295.2</v>
      </c>
      <c r="M45" s="12" t="str">
        <f>IF(J45&lt;L45,"OK",IF(J45&gt;L45,"PRUEBE OTRO VALOR"))</f>
        <v>OK</v>
      </c>
      <c r="N45" s="10" t="str">
        <f>IF(AND(J45&lt;K45),IF(K45&lt;360,"15,3(i)",IF(K45&lt;=480,"10,2(i) ",IF(K45&lt;=720,"6,4(i)**",IF(K45&lt;=820,"5,10(i)**"))))," ")</f>
        <v>10,2(i) </v>
      </c>
      <c r="O45" s="19" t="str">
        <f>IF(AND(J45&lt;L45),IF(K45&lt;=210,"6d",IF(K45&lt;=300,"10d&amp; ",IF(K45&gt;=320,"8d")))," ")</f>
        <v>8d</v>
      </c>
      <c r="P45" s="10" t="str">
        <f>IF(AND(J45&lt;L45),IF(K45&lt;=210,"3,2",IF(K45&lt;=300,"4,2 ",IF(K45&gt;=320,"3,9")))," ")</f>
        <v>3,9</v>
      </c>
      <c r="Q45" s="10" t="str">
        <f>IF(AND(J45&lt;L45),IF(K45&lt;=210,"0,8",IF(K45&lt;=300,"1,2 ",IF(K45&gt;=320,"1,0")))," ")</f>
        <v>1,0</v>
      </c>
      <c r="R45" s="10" t="str">
        <f>IF(AND(J45&lt;L45),IF(K45&lt;=210,"5,1",IF(K45&lt;=300,"7,7 ",IF(K45&gt;=320,"5,1")))," ")</f>
        <v>5,1</v>
      </c>
      <c r="S45" s="11"/>
      <c r="T45" s="11"/>
      <c r="U45" s="11"/>
      <c r="V45" s="11"/>
      <c r="Y45" s="41"/>
      <c r="Z45" s="6"/>
    </row>
    <row r="46" spans="4:22" ht="15">
      <c r="D46" s="49"/>
      <c r="E46" s="49"/>
      <c r="F46" s="49" t="s">
        <v>32</v>
      </c>
      <c r="G46" s="49">
        <v>1</v>
      </c>
      <c r="H46" s="49"/>
      <c r="I46" s="49">
        <v>3.7</v>
      </c>
      <c r="J46" s="50">
        <f>ROUND((H42/I46)*671.96,2)</f>
        <v>243.36</v>
      </c>
      <c r="K46" s="50">
        <v>400</v>
      </c>
      <c r="L46" s="49">
        <f>0.82*K46</f>
        <v>328</v>
      </c>
      <c r="M46" s="48" t="str">
        <f>IF(J46&lt;L46,"OK",IF(J46&gt;L46,"PRUEBE OTRO VALOR"))</f>
        <v>OK</v>
      </c>
      <c r="N46" s="10" t="str">
        <f>IF(AND(J46&lt;K46),IF(K46&lt;360,"15,3(i)",IF(K46&lt;=480,"10,2(i) ",IF(K46&lt;=720,"6,4(i)**",IF(K46&lt;=820,"5,10(i)**"))))," ")</f>
        <v>10,2(i) </v>
      </c>
      <c r="O46" s="10" t="str">
        <f>IF(AND(J46&lt;L46),IF(K46&lt;=210,"6d",IF(K46&lt;=300,"10d&amp; ",IF(K46&gt;=320,"8d")))," ")</f>
        <v>8d</v>
      </c>
      <c r="P46" s="10" t="str">
        <f>IF(AND(J46&lt;L46),IF(K46&lt;=210,"3,2",IF(K46&lt;=300,"4,2 ",IF(K46&gt;=320,"3,9")))," ")</f>
        <v>3,9</v>
      </c>
      <c r="Q46" s="10" t="str">
        <f>IF(AND(J46&lt;L46),IF(K46&lt;=210,"0,8",IF(K46&lt;=300,"1,2 ",IF(K46&gt;=320,"1,0")))," ")</f>
        <v>1,0</v>
      </c>
      <c r="R46" s="10" t="str">
        <f>IF(AND(J46&lt;L46),IF(K46&lt;=210,"5,1",IF(K46&lt;=300,"7,7 ",IF(K46&gt;=320,"7,7")))," ")</f>
        <v>7,7</v>
      </c>
      <c r="S46" s="11"/>
      <c r="T46" s="11"/>
      <c r="U46" s="11"/>
      <c r="V46" s="11"/>
    </row>
    <row r="47" spans="4:26" ht="15.75">
      <c r="D47" s="49"/>
      <c r="E47" s="49"/>
      <c r="F47" s="49"/>
      <c r="G47" s="49"/>
      <c r="H47" s="49"/>
      <c r="I47" s="49"/>
      <c r="J47" s="50"/>
      <c r="K47" s="50"/>
      <c r="L47" s="49"/>
      <c r="M47" s="48"/>
      <c r="N47" s="10" t="str">
        <f>IF(AND(J46&lt;K46),IF(K46&lt;=480,"15,3(ii) ",IF(K46&gt;=530,"6,4(ii)**",IF(K46&gt;=730,"5,10(ii)**")))," ")</f>
        <v>15,3(ii) </v>
      </c>
      <c r="O47" s="10" t="str">
        <f>IF(AND(J46&lt;L46),IF(K46&lt;=210,"6d",IF(K46&lt;=300,"10d&amp; ",IF(K46&gt;=320,"8d")))," ")</f>
        <v>8d</v>
      </c>
      <c r="P47" s="10" t="str">
        <f>IF(AND(J46&lt;L46),IF(K46&lt;=210,"3,2",IF(K46&lt;=300,"4,2 ",IF(K46&gt;=320,"3,9")))," ")</f>
        <v>3,9</v>
      </c>
      <c r="Q47" s="10" t="str">
        <f>IF(AND(J46&lt;L46),IF(K46&lt;=210,"0,8",IF(K46&lt;=300,"1,2 ",IF(K46&gt;=320,"1,0")))," ")</f>
        <v>1,0</v>
      </c>
      <c r="R47" s="10" t="str">
        <f>IF(AND(J46&lt;L46),IF(K46&lt;=210,"5,1",IF(K46&lt;=300,"7,7 ",IF(K46&gt;=320,"7,7")))," ")</f>
        <v>7,7</v>
      </c>
      <c r="S47" s="11"/>
      <c r="T47" s="11"/>
      <c r="U47" s="11"/>
      <c r="V47" s="11"/>
      <c r="Y47" s="26"/>
      <c r="Z47" s="6"/>
    </row>
    <row r="48" spans="4:22" ht="15">
      <c r="D48" s="49"/>
      <c r="E48" s="49">
        <v>3</v>
      </c>
      <c r="F48" s="10" t="s">
        <v>31</v>
      </c>
      <c r="G48" s="10">
        <v>3</v>
      </c>
      <c r="H48" s="49"/>
      <c r="I48" s="10">
        <v>3.85</v>
      </c>
      <c r="J48" s="11">
        <f>ROUND((H42/I48)*671.96,2)</f>
        <v>233.88</v>
      </c>
      <c r="K48" s="11">
        <v>300</v>
      </c>
      <c r="L48" s="10">
        <f>0.82*K48</f>
        <v>245.99999999999997</v>
      </c>
      <c r="M48" s="12" t="str">
        <f>IF(J48&lt;L48,"OK",IF(J48&gt;L48,"PRUEBE OTRO VALOR"))</f>
        <v>OK</v>
      </c>
      <c r="N48" s="10" t="str">
        <f>IF(AND(J48&lt;K48),IF(K48&lt;=360,"15,3(i)",IF(K48&lt;=480,"10,2(i) ",IF(K48&lt;=720,"6,4(i)**",IF(K48&lt;=820,"5,10(i)**"))))," ")</f>
        <v>15,3(i)</v>
      </c>
      <c r="O48" s="10" t="str">
        <f>IF(AND(J48&lt;L48),IF(K48&lt;=210,"6d",IF(K48&lt;=300,"8d ",IF(K48&gt;=320,"10d&amp;")))," ")</f>
        <v>8d </v>
      </c>
      <c r="P48" s="10" t="str">
        <f>IF(AND(J48&lt;L48),IF(K48&lt;=210,"3,2",IF(K48&lt;=300,"3,9 ",IF(K48&gt;=320,"4,2")))," ")</f>
        <v>3,9 </v>
      </c>
      <c r="Q48" s="10" t="str">
        <f>IF(AND(J48&lt;L48),IF(K48&lt;=210,"0,8",IF(K48&lt;=300,"1,0 ",IF(K48&gt;=320,"1,2")))," ")</f>
        <v>1,0 </v>
      </c>
      <c r="R48" s="10" t="str">
        <f>IF(AND(J48&lt;L48),IF(K48&lt;=210,"5,1",IF(K48&lt;=300,"7,7 ",IF(K48&gt;=320,"7,7")))," ")</f>
        <v>7,7 </v>
      </c>
      <c r="S48" s="11"/>
      <c r="T48" s="11"/>
      <c r="U48" s="11"/>
      <c r="V48" s="11"/>
    </row>
    <row r="49" spans="4:26" ht="15.75">
      <c r="D49" s="49"/>
      <c r="E49" s="49"/>
      <c r="F49" s="49" t="s">
        <v>32</v>
      </c>
      <c r="G49" s="49">
        <v>1</v>
      </c>
      <c r="H49" s="49"/>
      <c r="I49" s="49">
        <v>3.7</v>
      </c>
      <c r="J49" s="50">
        <f>ROUND((H42/I49)*671.96,2)</f>
        <v>243.36</v>
      </c>
      <c r="K49" s="50">
        <v>300</v>
      </c>
      <c r="L49" s="49">
        <f>0.82*K49</f>
        <v>245.99999999999997</v>
      </c>
      <c r="M49" s="48" t="str">
        <f>IF(J49&lt;L49,"OK",IF(J49&gt;L49,"PRUEBE OTRO VALOR"))</f>
        <v>OK</v>
      </c>
      <c r="N49" s="10" t="str">
        <f>IF(AND(J49&lt;K49),IF(K49&lt;=360,"15,3(i)",IF(K49&lt;=480,"10,2(i) ",IF(K49&lt;=720,"6,4(i)**",IF(K49&lt;=820,"5,10(i)**"))))," ")</f>
        <v>15,3(i)</v>
      </c>
      <c r="O49" s="10" t="str">
        <f>IF(AND(J49&lt;L49),IF(K49&lt;=210,"6d",IF(K49&lt;=300,"8d ",IF(K49&gt;=320,"10d&amp;")))," ")</f>
        <v>8d </v>
      </c>
      <c r="P49" s="10" t="str">
        <f>IF(AND(J49&lt;L49),IF(K49&lt;=210,"3,2",IF(K49&lt;=300,"3,9 ",IF(K49&gt;=320,"4,2")))," ")</f>
        <v>3,9 </v>
      </c>
      <c r="Q49" s="10" t="str">
        <f>IF(AND(J49&lt;L49),IF(K49&lt;=210,"0,8",IF(K49&lt;=300,"1,0 ",IF(K49&gt;=320,"1,2")))," ")</f>
        <v>1,0 </v>
      </c>
      <c r="R49" s="10" t="str">
        <f>IF(AND(J49&lt;L49),IF(K49&lt;=210,"5,1",IF(K49&lt;=300,"7,7 ",IF(K49&gt;=320,"7,7")))," ")</f>
        <v>7,7 </v>
      </c>
      <c r="S49" s="11"/>
      <c r="T49" s="11"/>
      <c r="U49" s="11"/>
      <c r="V49" s="11"/>
      <c r="Y49" s="26"/>
      <c r="Z49" s="6"/>
    </row>
    <row r="50" spans="4:22" ht="15">
      <c r="D50" s="49"/>
      <c r="E50" s="49"/>
      <c r="F50" s="49"/>
      <c r="G50" s="49"/>
      <c r="H50" s="49"/>
      <c r="I50" s="49"/>
      <c r="J50" s="50"/>
      <c r="K50" s="50"/>
      <c r="L50" s="49"/>
      <c r="M50" s="48"/>
      <c r="N50" s="10" t="str">
        <f>IF(AND(J49&lt;K49),IF(K49&lt;=480,"15,3(ii) ",IF(K49&gt;=530,"6,4(ii)**",IF(K49&gt;=730,"5,10(ii)**")))," ")</f>
        <v>15,3(ii) </v>
      </c>
      <c r="O50" s="10" t="str">
        <f>IF(AND(J49&lt;L49),IF(K49&lt;=210,"6d",IF(K49&lt;=300,"8d ",IF(K49&gt;=320,"10d&amp;")))," ")</f>
        <v>8d </v>
      </c>
      <c r="P50" s="10" t="str">
        <f>IF(AND(J49&lt;L49),IF(K49&lt;=210,"3,2",IF(K49&lt;=300,"3,9 ",IF(K49&gt;=320,"4,2")))," ")</f>
        <v>3,9 </v>
      </c>
      <c r="Q50" s="10" t="str">
        <f>IF(AND(J49&lt;L49),IF(K49&lt;=210,"0,8",IF(K49&lt;=300,"1,0 ",IF(K49&gt;=320,"1,2")))," ")</f>
        <v>1,0 </v>
      </c>
      <c r="R50" s="10" t="str">
        <f>IF(AND(J49&lt;L49),IF(K49&lt;=210,"5,1",IF(K49&lt;=300,"7,7 ",IF(K49&gt;=320,"7,7")))," ")</f>
        <v>7,7 </v>
      </c>
      <c r="S50" s="11"/>
      <c r="T50" s="11"/>
      <c r="U50" s="11"/>
      <c r="V50" s="11"/>
    </row>
    <row r="51" spans="4:26" ht="15.75">
      <c r="D51" s="49"/>
      <c r="E51" s="49">
        <v>4</v>
      </c>
      <c r="F51" s="10" t="s">
        <v>31</v>
      </c>
      <c r="G51" s="10">
        <v>3</v>
      </c>
      <c r="H51" s="49"/>
      <c r="I51" s="10">
        <v>4</v>
      </c>
      <c r="J51" s="11">
        <f>ROUND((H42/I51)*671.96,2)</f>
        <v>225.11</v>
      </c>
      <c r="K51" s="11">
        <v>280</v>
      </c>
      <c r="L51" s="10">
        <f>0.82*K51</f>
        <v>229.6</v>
      </c>
      <c r="M51" s="12" t="str">
        <f>IF(J51&lt;L51,"OK",IF(J51&gt;L51,"PRUEBE OTRO VALOR"))</f>
        <v>OK</v>
      </c>
      <c r="N51" s="10" t="str">
        <f>IF(AND(J51&lt;K51),IF(K51&lt;=480,"10,2(i) ",IF(K51&lt;=720,"6,4(i)**",IF(K51&lt;=820,"5,10(i)**")))," ")</f>
        <v>10,2(i) </v>
      </c>
      <c r="O51" s="10" t="str">
        <f>IF(AND(J51&lt;L51),IF(K51&lt;=280,"6d",IF(K51&lt;=300,"8d ",IF(K51&gt;=320,"10d&amp;")))," ")</f>
        <v>6d</v>
      </c>
      <c r="P51" s="10" t="str">
        <f>IF(AND(J51&lt;L51),IF(K51&lt;=210,"3,9",IF(K51&lt;=300,"3,2 ",IF(K51&gt;=320,"4,2")))," ")</f>
        <v>3,2 </v>
      </c>
      <c r="Q51" s="10" t="str">
        <f>IF(AND(J51&lt;L51),IF(K51&lt;=210,"1,0",IF(K51&lt;=300,"0,8 ",IF(K51&gt;=320,"1,2")))," ")</f>
        <v>0,8 </v>
      </c>
      <c r="R51" s="10" t="str">
        <f>IF(AND(J51&lt;L51),IF(K51&lt;=210,"5,1",IF(K51&lt;=300,"7,7 ",IF(K51&gt;=320,"7,7")))," ")</f>
        <v>7,7 </v>
      </c>
      <c r="S51" s="11"/>
      <c r="T51" s="11"/>
      <c r="U51" s="11"/>
      <c r="V51" s="11"/>
      <c r="Y51" s="26"/>
      <c r="Z51" s="6"/>
    </row>
    <row r="52" spans="4:22" ht="15">
      <c r="D52" s="49"/>
      <c r="E52" s="49"/>
      <c r="F52" s="49" t="s">
        <v>32</v>
      </c>
      <c r="G52" s="49">
        <v>1</v>
      </c>
      <c r="H52" s="49"/>
      <c r="I52" s="49">
        <v>3.45</v>
      </c>
      <c r="J52" s="50">
        <f>ROUND((H42/I52)*671.96,2)</f>
        <v>260.99</v>
      </c>
      <c r="K52" s="50">
        <v>320</v>
      </c>
      <c r="L52" s="49">
        <f>0.82*K52</f>
        <v>262.4</v>
      </c>
      <c r="M52" s="48" t="str">
        <f>IF(J52&lt;L52,"OK",IF(J52&gt;L52,"PRUEBE OTRO VALOR"))</f>
        <v>OK</v>
      </c>
      <c r="N52" s="10" t="str">
        <f>IF(AND(J52&lt;K52),IF(K52&lt;=360,"15,3(i)",IF(K52&lt;=480,"10,2(i) ",IF(K52&lt;=720,"6,4(i)**",IF(K52&lt;=820,"5,10(i)**"))))," ")</f>
        <v>15,3(i)</v>
      </c>
      <c r="O52" s="10" t="str">
        <f>IF(AND(J52&lt;L52),IF(K52&lt;=210,"6d",IF(K52&lt;=300,"8d ",IF(K52&gt;=320,"10d&amp;")))," ")</f>
        <v>10d&amp;</v>
      </c>
      <c r="P52" s="10" t="str">
        <f>IF(AND(J52&lt;L52),IF(K52&lt;=210,"3,2",IF(K52&lt;=300,"3,9 ",IF(K52&gt;=320,"4,2")))," ")</f>
        <v>4,2</v>
      </c>
      <c r="Q52" s="10" t="str">
        <f>IF(AND(J52&lt;L52),IF(K52&lt;=210,"0,8",IF(K52&lt;=300,"1,0 ",IF(K52&gt;=320,"1,2")))," ")</f>
        <v>1,2</v>
      </c>
      <c r="R52" s="10" t="str">
        <f>IF(AND(J52&lt;L52),IF(K52&lt;=210,"7,7",IF(K52&lt;=300,"7,7 ",IF(K52&gt;=320,"5,1")))," ")</f>
        <v>5,1</v>
      </c>
      <c r="S52" s="11"/>
      <c r="T52" s="11"/>
      <c r="U52" s="11"/>
      <c r="V52" s="11"/>
    </row>
    <row r="53" spans="4:22" ht="15">
      <c r="D53" s="49"/>
      <c r="E53" s="49"/>
      <c r="F53" s="49"/>
      <c r="G53" s="49"/>
      <c r="H53" s="49"/>
      <c r="I53" s="49"/>
      <c r="J53" s="50"/>
      <c r="K53" s="50"/>
      <c r="L53" s="49"/>
      <c r="M53" s="48"/>
      <c r="N53" s="10" t="str">
        <f>IF(AND(J52&lt;K52),IF(K52&lt;=360,"15,3(i)",IF(K52&lt;=480,"10,2(i) ",IF(K52&lt;=720,"6,4(i)**",IF(K52&lt;=820,"5,10(i)**"))))," ")</f>
        <v>15,3(i)</v>
      </c>
      <c r="O53" s="10" t="str">
        <f>IF(AND(J52&lt;L52),IF(K52&lt;=210,"6d",IF(K52&lt;=300,"8d ",IF(K52&gt;=320,"10d&amp;")))," ")</f>
        <v>10d&amp;</v>
      </c>
      <c r="P53" s="10" t="str">
        <f>IF(AND(J52&lt;L52),IF(K52&lt;=210,"3,2",IF(K52&lt;=300,"3,9 ",IF(K52&gt;=320,"4,2")))," ")</f>
        <v>4,2</v>
      </c>
      <c r="Q53" s="10" t="str">
        <f>IF(AND(J52&lt;L52),IF(K52&lt;=210,"0,8",IF(K52&lt;=300,"1,0 ",IF(K52&gt;=320,"1,2")))," ")</f>
        <v>1,2</v>
      </c>
      <c r="R53" s="10" t="str">
        <f>IF(AND(J52&lt;L52),IF(K52&lt;=210,"7,7",IF(K52&lt;=300,"7,7 ",IF(K52&gt;=320,"5,1")))," ")</f>
        <v>5,1</v>
      </c>
      <c r="S53" s="11"/>
      <c r="T53" s="11"/>
      <c r="U53" s="11"/>
      <c r="V53" s="11"/>
    </row>
    <row r="54" spans="4:22" ht="15">
      <c r="D54" s="49"/>
      <c r="E54" s="49">
        <v>5</v>
      </c>
      <c r="F54" s="10" t="s">
        <v>31</v>
      </c>
      <c r="G54" s="10">
        <v>3</v>
      </c>
      <c r="H54" s="49"/>
      <c r="I54" s="10">
        <v>4.39</v>
      </c>
      <c r="J54" s="34">
        <f>ROUND((H42/I54)*671.96,2)</f>
        <v>205.11</v>
      </c>
      <c r="K54" s="34">
        <v>280</v>
      </c>
      <c r="L54" s="10">
        <f>0.82*K54</f>
        <v>229.6</v>
      </c>
      <c r="M54" s="12" t="str">
        <f>IF(J54&lt;L54,"OK",IF(J54&gt;L54,"PRUEBE OTRO VALOR"))</f>
        <v>OK</v>
      </c>
      <c r="N54" s="10" t="str">
        <f>IF(AND(J54&lt;K54),IF(K54&lt;=360,"10,2(i)",IF(K54&lt;=480,"15,3(i) ",IF(K54&lt;=720,"6,4(i)**",IF(K54&lt;=820,"5,10(i)**"))))," ")</f>
        <v>10,2(i)</v>
      </c>
      <c r="O54" s="10" t="str">
        <f>IF(AND(J54&lt;L54),IF(K54&lt;=280,"6d",IF(K54&lt;=300,"8d ",IF(K54&gt;=320,"10d&amp;")))," ")</f>
        <v>6d</v>
      </c>
      <c r="P54" s="10" t="str">
        <f>IF(AND(J54&lt;L54),IF(K54&lt;=210,"3,9",IF(K54&lt;=300,"3,2 ",IF(K54&gt;=320,"4,2")))," ")</f>
        <v>3,2 </v>
      </c>
      <c r="Q54" s="10" t="str">
        <f>IF(AND(J54&lt;L54),IF(K54&lt;=210,"1,0",IF(K54&lt;=300,"0,8 ",IF(K54&gt;=320,"1,2")))," ")</f>
        <v>0,8 </v>
      </c>
      <c r="R54" s="10" t="str">
        <f>IF(AND(J54&lt;L54),IF(K54&lt;=210,"5,1",IF(K54&lt;=300,"7,7 ",IF(K54&gt;=320,"7,7")))," ")</f>
        <v>7,7 </v>
      </c>
      <c r="S54" s="11"/>
      <c r="T54" s="11"/>
      <c r="U54" s="11"/>
      <c r="V54" s="11"/>
    </row>
    <row r="55" spans="4:26" ht="15.75">
      <c r="D55" s="49"/>
      <c r="E55" s="49"/>
      <c r="F55" s="49" t="s">
        <v>32</v>
      </c>
      <c r="G55" s="49">
        <v>1</v>
      </c>
      <c r="H55" s="49"/>
      <c r="I55" s="49">
        <v>3.37</v>
      </c>
      <c r="J55" s="50">
        <f>ROUND((H42/I55)*671.96,2)</f>
        <v>267.19</v>
      </c>
      <c r="K55" s="50">
        <v>360</v>
      </c>
      <c r="L55" s="49">
        <f>0.82*K55</f>
        <v>295.2</v>
      </c>
      <c r="M55" s="48" t="str">
        <f>IF(J55&lt;L55,"OK",IF(J55&gt;L55,"PRUEBE OTRO VALOR"))</f>
        <v>OK</v>
      </c>
      <c r="N55" s="10" t="str">
        <f>IF(AND(J55&lt;K55),IF(K55&lt;360,"15,3(i)",IF(K55&lt;=480,"10,2(i) ",IF(K55&lt;=720,"6,4(i)**",IF(K55&lt;=820,"5,10(i)**"))))," ")</f>
        <v>10,2(i) </v>
      </c>
      <c r="O55" s="10" t="str">
        <f>IF(AND(J55&lt;L55),IF(K55&lt;=210,"6d",IF(K55&gt;=300,"8d ",IF(K55&gt;=500,"10d&amp;")))," ")</f>
        <v>8d </v>
      </c>
      <c r="P55" s="10" t="str">
        <f>IF(AND(J55&lt;L55),IF(K55&lt;=210,"4,2",IF(K55&lt;=300,"3,2 ",IF(K55&gt;=320,"3,9")))," ")</f>
        <v>3,9</v>
      </c>
      <c r="Q55" s="10" t="str">
        <f>IF(AND(J55&lt;L55),IF(K55&lt;=210,"1,2",IF(K55&lt;=300,"0,8 ",IF(K55&gt;=320,"1,0")))," ")</f>
        <v>1,0</v>
      </c>
      <c r="R55" s="10" t="str">
        <f>IF(AND(J55&lt;L55),IF(K55&lt;=210,"7,7",IF(K55&lt;=300,"7,7 ",IF(K55&gt;=320,"5,1")))," ")</f>
        <v>5,1</v>
      </c>
      <c r="S55" s="11"/>
      <c r="T55" s="11"/>
      <c r="U55" s="11"/>
      <c r="V55" s="11"/>
      <c r="Y55" s="26"/>
      <c r="Z55" s="6"/>
    </row>
    <row r="56" spans="4:22" ht="15">
      <c r="D56" s="49"/>
      <c r="E56" s="49"/>
      <c r="F56" s="49"/>
      <c r="G56" s="49"/>
      <c r="H56" s="49"/>
      <c r="I56" s="49"/>
      <c r="J56" s="50"/>
      <c r="K56" s="50"/>
      <c r="L56" s="49"/>
      <c r="M56" s="48"/>
      <c r="N56" s="10" t="str">
        <f>IF(AND(J55&lt;K55),IF(K55&lt;=480,"15,3(ii) ",IF(K55&gt;=530,"6,4(ii)**",IF(K55&gt;=730,"5,10(ii)**")))," ")</f>
        <v>15,3(ii) </v>
      </c>
      <c r="O56" s="10" t="str">
        <f>IF(AND(J55&lt;L55),IF(K55&lt;=210,"6d",IF(K55&gt;=300,"8d ",IF(K55&gt;=500,"10d&amp;")))," ")</f>
        <v>8d </v>
      </c>
      <c r="P56" s="10" t="str">
        <f>IF(AND(J55&lt;L55),IF(K55&lt;=210,"4,2",IF(K55&lt;=300,"3,2 ",IF(K55&gt;=320,"3,9")))," ")</f>
        <v>3,9</v>
      </c>
      <c r="Q56" s="10" t="str">
        <f>IF(AND(J55&lt;L55),IF(K55&lt;=210,"1,2",IF(K55&lt;=300,"0,8 ",IF(K55&gt;=320,"1,0")))," ")</f>
        <v>1,0</v>
      </c>
      <c r="R56" s="10" t="str">
        <f>IF(AND(J55&lt;L55),IF(K55&lt;=210,"7,7",IF(K55&lt;=300,"7,7 ",IF(K55&gt;=320,"5,1")))," ")</f>
        <v>5,1</v>
      </c>
      <c r="S56" s="11"/>
      <c r="T56" s="11"/>
      <c r="U56" s="11"/>
      <c r="V56" s="11"/>
    </row>
    <row r="57" spans="4:26" ht="15.75">
      <c r="D57" s="49">
        <v>5.4</v>
      </c>
      <c r="E57" s="49">
        <v>1</v>
      </c>
      <c r="F57" s="10" t="s">
        <v>31</v>
      </c>
      <c r="G57" s="10">
        <v>3</v>
      </c>
      <c r="H57" s="49">
        <f>S13</f>
        <v>2.6799999999999993</v>
      </c>
      <c r="I57" s="10">
        <v>3.8</v>
      </c>
      <c r="J57" s="11">
        <f>ROUND((H57/I57)*671.96,2)</f>
        <v>473.91</v>
      </c>
      <c r="K57" s="11">
        <v>600</v>
      </c>
      <c r="L57" s="10">
        <f>0.82*K57</f>
        <v>491.99999999999994</v>
      </c>
      <c r="M57" s="12" t="str">
        <f>IF(J57&lt;L57,"OK",IF(J57&gt;L57,"PRUEBE OTRO VALOR"))</f>
        <v>OK</v>
      </c>
      <c r="N57" s="10" t="str">
        <f>IF(AND(J57&lt;K57),IF(K57&lt;=360,"15,3(i)",IF(K57&lt;=480,"10,2(i) ",IF(K57&lt;=720,"6,4(i)**",IF(K57&lt;=820,"5,10(i)**"))))," ")</f>
        <v>6,4(i)**</v>
      </c>
      <c r="O57" s="10" t="str">
        <f>IF(AND(J57&lt;L57),IF(K57&lt;=210,"6d",IF(K57&gt;=300,"8d ",IF(K57&gt;=500,"10d&amp;")))," ")</f>
        <v>8d </v>
      </c>
      <c r="P57" s="10" t="str">
        <f>IF(AND(J57&lt;L57),IF(K57&lt;=210,"4,2",IF(K57&lt;=300,"3,2 ",IF(K57&gt;=320,"3,9")))," ")</f>
        <v>3,9</v>
      </c>
      <c r="Q57" s="10" t="str">
        <f>IF(AND(J57&lt;L57),IF(K57&lt;=210,"1,2",IF(K57&lt;=300,"0,8 ",IF(K57&gt;=320,"1,0")))," ")</f>
        <v>1,0</v>
      </c>
      <c r="R57" s="10" t="str">
        <f>IF(AND(J57&lt;L57),IF(K57&lt;=210,"5,1",IF(K57&lt;=300,"7,7 ",IF(K57&gt;=320,"7,7")))," ")</f>
        <v>7,7</v>
      </c>
      <c r="S57" s="11"/>
      <c r="T57" s="11"/>
      <c r="U57" s="11"/>
      <c r="V57" s="11"/>
      <c r="Y57" s="26"/>
      <c r="Z57" s="6"/>
    </row>
    <row r="58" spans="4:22" ht="15">
      <c r="D58" s="49"/>
      <c r="E58" s="49"/>
      <c r="F58" s="49" t="s">
        <v>32</v>
      </c>
      <c r="G58" s="49">
        <v>1</v>
      </c>
      <c r="H58" s="49"/>
      <c r="I58" s="49">
        <v>3.7</v>
      </c>
      <c r="J58" s="50">
        <f>ROUND((H57/I58)*671.96,2)</f>
        <v>486.72</v>
      </c>
      <c r="K58" s="50">
        <v>600</v>
      </c>
      <c r="L58" s="49">
        <f>0.82*K58</f>
        <v>491.99999999999994</v>
      </c>
      <c r="M58" s="48" t="str">
        <f>IF(J58&lt;L58,"OK",IF(J58&gt;L58,"PRUEBE OTRO VALOR"))</f>
        <v>OK</v>
      </c>
      <c r="N58" s="10" t="str">
        <f>IF(AND(J58&lt;K58),IF(K58&lt;=360,"15,3(i)",IF(K58&lt;=480,"10,2(i) ",IF(K58&lt;=720,"6,4(i)**",IF(K58&lt;=820,"5,10(i)**"))))," ")</f>
        <v>6,4(i)**</v>
      </c>
      <c r="O58" s="10" t="str">
        <f>IF(AND(J58&lt;L58),IF(K58&lt;=210,"6d",IF(K58&gt;=300,"8d ",IF(K58&gt;=500,"10d&amp;")))," ")</f>
        <v>8d </v>
      </c>
      <c r="P58" s="10" t="str">
        <f>IF(AND(J58&lt;L58),IF(K58&lt;=210,"4,2",IF(K58&lt;=300,"3,2 ",IF(K58&gt;=320,"3,9")))," ")</f>
        <v>3,9</v>
      </c>
      <c r="Q58" s="10" t="str">
        <f>IF(AND(J58&lt;L58),IF(K58&lt;=210,"1,2",IF(K58&lt;=300,"0,8 ",IF(K58&gt;=320,"1,0")))," ")</f>
        <v>1,0</v>
      </c>
      <c r="R58" s="10" t="str">
        <f>IF(AND(J58&lt;L58),IF(K58&lt;=210,"5,1",IF(K58&lt;=300,"7,7 ",IF(K58&gt;=320,"7,7")))," ")</f>
        <v>7,7</v>
      </c>
      <c r="S58" s="11"/>
      <c r="T58" s="11"/>
      <c r="U58" s="11"/>
      <c r="V58" s="11"/>
    </row>
    <row r="59" spans="4:26" ht="15.75">
      <c r="D59" s="49"/>
      <c r="E59" s="49"/>
      <c r="F59" s="49"/>
      <c r="G59" s="49"/>
      <c r="H59" s="49"/>
      <c r="I59" s="49"/>
      <c r="J59" s="50"/>
      <c r="K59" s="50"/>
      <c r="L59" s="49"/>
      <c r="M59" s="48"/>
      <c r="N59" s="10" t="str">
        <f>IF(AND(J58&lt;K58),IF(K58&gt;=480,"10,2(ii) ",IF(K58&lt;=720,"6,35(ii)**",IF(K58&lt;=820,"5,08(ii)**")))," ")</f>
        <v>10,2(ii) </v>
      </c>
      <c r="O59" s="10" t="str">
        <f>IF(AND(J58&lt;L58),IF(K58&lt;=210,"6d",IF(K58&gt;=300,"8d ",IF(K58&gt;=500,"10d&amp;")))," ")</f>
        <v>8d </v>
      </c>
      <c r="P59" s="10" t="str">
        <f>IF(AND(J58&lt;L58),IF(K58&lt;=210,"4,2",IF(K58&lt;=300,"3,2 ",IF(K58&gt;=320,"3,9")))," ")</f>
        <v>3,9</v>
      </c>
      <c r="Q59" s="10" t="str">
        <f>IF(AND(J58&lt;L58),IF(K58&lt;=210,"1,2",IF(K58&lt;=300,"0,8 ",IF(K58&gt;=320,"1,0")))," ")</f>
        <v>1,0</v>
      </c>
      <c r="R59" s="10" t="str">
        <f>IF(AND(J58&lt;L58),IF(K58&lt;=210,"5,1",IF(K58&lt;=300,"7,7 ",IF(K58&gt;=320,"7,7")))," ")</f>
        <v>7,7</v>
      </c>
      <c r="S59" s="11"/>
      <c r="T59" s="11"/>
      <c r="U59" s="11"/>
      <c r="V59" s="11"/>
      <c r="Y59" s="26"/>
      <c r="Z59" s="6"/>
    </row>
    <row r="60" spans="4:22" ht="15">
      <c r="D60" s="49"/>
      <c r="E60" s="49">
        <v>2</v>
      </c>
      <c r="F60" s="10" t="s">
        <v>31</v>
      </c>
      <c r="G60" s="10">
        <v>3</v>
      </c>
      <c r="H60" s="49"/>
      <c r="I60" s="10">
        <v>4</v>
      </c>
      <c r="J60" s="11">
        <f>ROUND((H57/I60)*671.96,2)</f>
        <v>450.21</v>
      </c>
      <c r="K60" s="11">
        <v>600</v>
      </c>
      <c r="L60" s="10">
        <f>0.82*K60</f>
        <v>491.99999999999994</v>
      </c>
      <c r="M60" s="12" t="str">
        <f>IF(J60&lt;L60,"OK",IF(J60&gt;L60,"PRUEBE OTRO VALOR"))</f>
        <v>OK</v>
      </c>
      <c r="N60" s="10" t="str">
        <f>IF(AND(J60&lt;K60),IF(K60&lt;=360,"15,3(i)",IF(K60&lt;=480,"10,2(i) ",IF(K60&lt;=720,"6,4(i)**",IF(K60&lt;=820,"5,10(i)**"))))," ")</f>
        <v>6,4(i)**</v>
      </c>
      <c r="O60" s="10" t="str">
        <f>IF(AND(J60&lt;L60),IF(K60&lt;=210,"6d",IF(K60&gt;=300,"8d ",IF(K60&gt;=500,"10d&amp;")))," ")</f>
        <v>8d </v>
      </c>
      <c r="P60" s="10" t="str">
        <f>IF(AND(J60&lt;L60),IF(K60&lt;=210,"4,2",IF(K60&lt;=300,"3,2 ",IF(K60&gt;=320,"3,9")))," ")</f>
        <v>3,9</v>
      </c>
      <c r="Q60" s="10" t="str">
        <f>IF(AND(J60&lt;L60),IF(K60&lt;=210,"1,2",IF(K60&lt;=300,"0,8 ",IF(K60&gt;=320,"1,0")))," ")</f>
        <v>1,0</v>
      </c>
      <c r="R60" s="10" t="str">
        <f>IF(AND(J60&lt;L60),IF(K60&lt;=210,"5,1",IF(K60&lt;=300,"7,7 ",IF(K60&gt;=320,"7,7")))," ")</f>
        <v>7,7</v>
      </c>
      <c r="S60" s="11"/>
      <c r="T60" s="11"/>
      <c r="U60" s="11"/>
      <c r="V60" s="11"/>
    </row>
    <row r="61" spans="4:26" ht="15.75">
      <c r="D61" s="49"/>
      <c r="E61" s="49"/>
      <c r="F61" s="49" t="s">
        <v>32</v>
      </c>
      <c r="G61" s="49">
        <v>1</v>
      </c>
      <c r="H61" s="49"/>
      <c r="I61" s="49">
        <v>3.7</v>
      </c>
      <c r="J61" s="50">
        <f>ROUND((H57/I61)*671.96,2)</f>
        <v>486.72</v>
      </c>
      <c r="K61" s="50">
        <v>600</v>
      </c>
      <c r="L61" s="49">
        <f>0.82*K61</f>
        <v>491.99999999999994</v>
      </c>
      <c r="M61" s="48" t="str">
        <f>IF(J61&lt;L61,"OK",IF(J61&gt;L61,"PRUEBE OTRO VALOR"))</f>
        <v>OK</v>
      </c>
      <c r="N61" s="10" t="str">
        <f>IF(AND(J61&lt;K61),IF(K61&lt;=360,"15,3(i)",IF(K61&lt;=480,"10,2(i) ",IF(K61&lt;=720,"6,4(i)**",IF(K61&lt;=820,"5,10(i)**"))))," ")</f>
        <v>6,4(i)**</v>
      </c>
      <c r="O61" s="10" t="str">
        <f>IF(AND(J61&lt;L61),IF(K61&lt;=210,"6d",IF(K61&gt;=300,"8d ",IF(K61&gt;=500,"10d&amp;")))," ")</f>
        <v>8d </v>
      </c>
      <c r="P61" s="10" t="str">
        <f>IF(AND(J61&lt;L61),IF(K61&lt;=210,"4,2",IF(K61&lt;=300,"3,2 ",IF(K61&gt;=320,"3,9")))," ")</f>
        <v>3,9</v>
      </c>
      <c r="Q61" s="10" t="str">
        <f>IF(AND(J61&lt;L61),IF(K61&lt;=210,"1,2",IF(K61&lt;=300,"0,8 ",IF(K61&gt;=320,"1,0")))," ")</f>
        <v>1,0</v>
      </c>
      <c r="R61" s="10" t="str">
        <f>IF(AND(J61&lt;L61),IF(K61&lt;=210,"5,1",IF(K61&lt;=300,"7,7 ",IF(K61&gt;=320,"7,7")))," ")</f>
        <v>7,7</v>
      </c>
      <c r="S61" s="11"/>
      <c r="T61" s="11"/>
      <c r="U61" s="11"/>
      <c r="V61" s="11"/>
      <c r="Y61" s="26"/>
      <c r="Z61" s="6"/>
    </row>
    <row r="62" spans="4:22" ht="15">
      <c r="D62" s="49"/>
      <c r="E62" s="49"/>
      <c r="F62" s="49"/>
      <c r="G62" s="49"/>
      <c r="H62" s="49"/>
      <c r="I62" s="49"/>
      <c r="J62" s="50"/>
      <c r="K62" s="50"/>
      <c r="L62" s="49"/>
      <c r="M62" s="48"/>
      <c r="N62" s="10" t="str">
        <f>IF(AND(J61&lt;K61),IF(K61&gt;=480,"10,2(ii) ",IF(K61&lt;=720,"6,35(ii)**",IF(K61&lt;=820,"5,08(ii)**")))," ")</f>
        <v>10,2(ii) </v>
      </c>
      <c r="O62" s="10" t="str">
        <f>IF(AND(J61&lt;L61),IF(K61&lt;=210,"6d",IF(K61&gt;=300,"8d ",IF(K61&gt;=500,"10d&amp;")))," ")</f>
        <v>8d </v>
      </c>
      <c r="P62" s="10" t="str">
        <f>IF(AND(J61&lt;L61),IF(K61&lt;=210,"4,2",IF(K61&lt;=300,"3,2 ",IF(K61&gt;=320,"3,9")))," ")</f>
        <v>3,9</v>
      </c>
      <c r="Q62" s="10" t="str">
        <f>IF(AND(J61&lt;L61),IF(K61&lt;=210,"1,2",IF(K61&lt;=300,"0,8 ",IF(K61&gt;=320,"1,0")))," ")</f>
        <v>1,0</v>
      </c>
      <c r="R62" s="10" t="str">
        <f>IF(AND(J61&lt;L61),IF(K61&lt;=210,"5,1",IF(K61&lt;=300,"7,7 ",IF(K61&gt;=320,"7,7")))," ")</f>
        <v>7,7</v>
      </c>
      <c r="S62" s="11"/>
      <c r="T62" s="11"/>
      <c r="U62" s="11"/>
      <c r="V62" s="11"/>
    </row>
    <row r="63" spans="4:26" ht="15.75">
      <c r="D63" s="49"/>
      <c r="E63" s="49">
        <v>3</v>
      </c>
      <c r="F63" s="10" t="s">
        <v>31</v>
      </c>
      <c r="G63" s="10">
        <v>3</v>
      </c>
      <c r="H63" s="49"/>
      <c r="I63" s="10">
        <v>3.85</v>
      </c>
      <c r="J63" s="11">
        <f>ROUND((H57/I63)*671.96,2)</f>
        <v>467.75</v>
      </c>
      <c r="K63" s="11">
        <v>600</v>
      </c>
      <c r="L63" s="10">
        <f>0.82*K63</f>
        <v>491.99999999999994</v>
      </c>
      <c r="M63" s="12" t="str">
        <f>IF(J63&lt;L63,"OK",IF(J63&gt;L63,"PRUEBE OTRO VALOR"))</f>
        <v>OK</v>
      </c>
      <c r="N63" s="10" t="str">
        <f>IF(AND(J63&lt;K63),IF(K63&lt;=360,"15,3(i)",IF(K63&lt;=480,"10,2(i) ",IF(K63&lt;=720,"6,4(i)**",IF(K63&lt;=820,"5,10(i)**"))))," ")</f>
        <v>6,4(i)**</v>
      </c>
      <c r="O63" s="10" t="str">
        <f>IF(AND(J63&lt;L63),IF(K63&lt;=210,"6d",IF(K63&gt;=300,"8d ",IF(K63&gt;=500,"10d&amp;")))," ")</f>
        <v>8d </v>
      </c>
      <c r="P63" s="10" t="str">
        <f>IF(AND(J63&lt;L63),IF(K63&lt;=210,"4,2",IF(K63&lt;=300,"3,2 ",IF(K63&gt;=320,"3,9")))," ")</f>
        <v>3,9</v>
      </c>
      <c r="Q63" s="10" t="str">
        <f>IF(AND(J63&lt;L63),IF(K63&lt;=210,"1,2",IF(K63&lt;=300,"0,8 ",IF(K63&gt;=320,"1,0")))," ")</f>
        <v>1,0</v>
      </c>
      <c r="R63" s="10" t="str">
        <f>IF(AND(J63&lt;L63),IF(K63&lt;=210,"5,1",IF(K63&lt;=300,"7,7 ",IF(K63&gt;=320,"7,7")))," ")</f>
        <v>7,7</v>
      </c>
      <c r="S63" s="11"/>
      <c r="T63" s="11"/>
      <c r="U63" s="11"/>
      <c r="V63" s="11"/>
      <c r="Y63" s="26"/>
      <c r="Z63" s="30"/>
    </row>
    <row r="64" spans="4:22" ht="15">
      <c r="D64" s="49"/>
      <c r="E64" s="49"/>
      <c r="F64" s="49" t="s">
        <v>32</v>
      </c>
      <c r="G64" s="49">
        <v>1</v>
      </c>
      <c r="H64" s="49"/>
      <c r="I64" s="49">
        <v>3.7</v>
      </c>
      <c r="J64" s="50">
        <f>ROUND((H57/I64)*671.96,2)</f>
        <v>486.72</v>
      </c>
      <c r="K64" s="50">
        <v>600</v>
      </c>
      <c r="L64" s="49">
        <f>0.82*K64</f>
        <v>491.99999999999994</v>
      </c>
      <c r="M64" s="48" t="str">
        <f>IF(J64&lt;L64,"OK",IF(J64&gt;L64,"PRUEBE OTRO VALOR"))</f>
        <v>OK</v>
      </c>
      <c r="N64" s="10" t="str">
        <f>IF(AND(J64&lt;K64),IF(K64&lt;=360,"15,3(i)",IF(K64&lt;=480,"10,2(i) ",IF(K64&lt;=720,"6,4(i)**",IF(K64&lt;=820,"5,10(i)**"))))," ")</f>
        <v>6,4(i)**</v>
      </c>
      <c r="O64" s="10" t="str">
        <f>IF(AND(J64&lt;L64),IF(K64&lt;=210,"6d",IF(K64&gt;=300,"8d ",IF(K64&gt;=500,"10d&amp;")))," ")</f>
        <v>8d </v>
      </c>
      <c r="P64" s="10" t="str">
        <f>IF(AND(J64&lt;L64),IF(K64&lt;=210,"4,2",IF(K64&lt;=300,"3,2 ",IF(K64&gt;=320,"3,9")))," ")</f>
        <v>3,9</v>
      </c>
      <c r="Q64" s="10" t="str">
        <f>IF(AND(J64&lt;L64),IF(K64&lt;=210,"1,2",IF(K64&lt;=300,"0,8 ",IF(K64&gt;=320,"1,0")))," ")</f>
        <v>1,0</v>
      </c>
      <c r="R64" s="10" t="str">
        <f>IF(AND(J64&lt;L64),IF(K64&lt;=210,"5,1",IF(K64&lt;=300,"7,7 ",IF(K64&gt;=320,"7,7")))," ")</f>
        <v>7,7</v>
      </c>
      <c r="S64" s="11"/>
      <c r="T64" s="11"/>
      <c r="U64" s="11"/>
      <c r="V64" s="11"/>
    </row>
    <row r="65" spans="4:26" ht="15.75">
      <c r="D65" s="49"/>
      <c r="E65" s="49"/>
      <c r="F65" s="49"/>
      <c r="G65" s="49"/>
      <c r="H65" s="49"/>
      <c r="I65" s="49"/>
      <c r="J65" s="50"/>
      <c r="K65" s="50"/>
      <c r="L65" s="49"/>
      <c r="M65" s="48"/>
      <c r="N65" s="10" t="str">
        <f>IF(AND(J64&lt;K64),IF(K64&gt;=480,"10,2(ii) ",IF(K64&lt;=720,"6,35(ii)**",IF(K64&lt;=820,"5,08(ii)**")))," ")</f>
        <v>10,2(ii) </v>
      </c>
      <c r="O65" s="10" t="str">
        <f>IF(AND(J64&lt;L64),IF(K64&lt;=210,"6d",IF(K64&gt;=300,"8d ",IF(K64&gt;=500,"10d&amp;")))," ")</f>
        <v>8d </v>
      </c>
      <c r="P65" s="10" t="str">
        <f>IF(AND(J64&lt;L64),IF(K64&lt;=210,"4,2",IF(K64&lt;=300,"3,2 ",IF(K64&gt;=320,"3,9")))," ")</f>
        <v>3,9</v>
      </c>
      <c r="Q65" s="10" t="str">
        <f>IF(AND(J64&lt;L64),IF(K64&lt;=210,"1,2",IF(K64&lt;=300,"0,8 ",IF(K64&gt;=320,"1,0")))," ")</f>
        <v>1,0</v>
      </c>
      <c r="R65" s="10" t="str">
        <f>IF(AND(J64&lt;L64),IF(K64&lt;=210,"5,1",IF(K64&lt;=300,"7,7 ",IF(K64&gt;=320,"7,7")))," ")</f>
        <v>7,7</v>
      </c>
      <c r="S65" s="11"/>
      <c r="T65" s="11"/>
      <c r="U65" s="11"/>
      <c r="V65" s="11"/>
      <c r="Y65" s="26"/>
      <c r="Z65" s="6"/>
    </row>
    <row r="66" spans="4:22" ht="15">
      <c r="D66" s="49"/>
      <c r="E66" s="49">
        <v>4</v>
      </c>
      <c r="F66" s="10" t="s">
        <v>31</v>
      </c>
      <c r="G66" s="10">
        <v>3</v>
      </c>
      <c r="H66" s="49"/>
      <c r="I66" s="10">
        <v>4</v>
      </c>
      <c r="J66" s="11">
        <f>ROUND((H57/I66)*671.96,2)</f>
        <v>450.21</v>
      </c>
      <c r="K66" s="11">
        <v>600</v>
      </c>
      <c r="L66" s="10">
        <f>0.82*K66</f>
        <v>491.99999999999994</v>
      </c>
      <c r="M66" s="12" t="str">
        <f>IF(J66&lt;L66,"OK",IF(J66&gt;L66,"PRUEBE OTRO VALOR"))</f>
        <v>OK</v>
      </c>
      <c r="N66" s="10" t="str">
        <f>IF(AND(J66&lt;K66),IF(K66&lt;=360,"15,3(i)",IF(K66&lt;=480,"10,2(i) ",IF(K66&lt;=720,"6,4(i)**",IF(K66&lt;=820,"5,10(i)**"))))," ")</f>
        <v>6,4(i)**</v>
      </c>
      <c r="O66" s="10" t="str">
        <f>IF(AND(J66&lt;L66),IF(K66&lt;=210,"6d",IF(K66&gt;=300,"8d ",IF(K66&gt;=500,"10d&amp;")))," ")</f>
        <v>8d </v>
      </c>
      <c r="P66" s="10" t="str">
        <f>IF(AND(J66&lt;L66),IF(K66&lt;=210,"4,2",IF(K66&lt;=300,"3,2 ",IF(K66&gt;=320,"3,9")))," ")</f>
        <v>3,9</v>
      </c>
      <c r="Q66" s="10" t="str">
        <f>IF(AND(J66&lt;L66),IF(K66&lt;=210,"1,2",IF(K66&lt;=300,"0,8 ",IF(K66&gt;=320,"1,0")))," ")</f>
        <v>1,0</v>
      </c>
      <c r="R66" s="10" t="str">
        <f>IF(AND(J66&lt;L66),IF(K66&lt;=210,"5,1",IF(K66&lt;=300,"7,7 ",IF(K66&gt;=320,"7,7")))," ")</f>
        <v>7,7</v>
      </c>
      <c r="S66" s="11"/>
      <c r="T66" s="11"/>
      <c r="U66" s="11"/>
      <c r="V66" s="11"/>
    </row>
    <row r="67" spans="4:26" ht="15.75">
      <c r="D67" s="49"/>
      <c r="E67" s="49"/>
      <c r="F67" s="49" t="s">
        <v>32</v>
      </c>
      <c r="G67" s="49">
        <v>1</v>
      </c>
      <c r="H67" s="49"/>
      <c r="I67" s="49">
        <v>3.45</v>
      </c>
      <c r="J67" s="50">
        <f>ROUND((H57/I67)*671.96,2)</f>
        <v>521.99</v>
      </c>
      <c r="K67" s="50">
        <v>640</v>
      </c>
      <c r="L67" s="49">
        <f>0.82*K67</f>
        <v>524.8</v>
      </c>
      <c r="M67" s="48" t="str">
        <f>IF(J67&lt;L67,"OK",IF(J67&gt;L67,"PRUEBE OTRO VALOR"))</f>
        <v>OK</v>
      </c>
      <c r="N67" s="10" t="str">
        <f>IF(AND(J67&lt;L67),IF(K67&lt;=360,"15,3(i)",IF(K67&lt;=480,"10,2(i) ",IF(K67&lt;=720,"6,4(i)**",IF(K67&lt;=820,"5,10(i)**"))))," ")</f>
        <v>6,4(i)**</v>
      </c>
      <c r="O67" s="10" t="str">
        <f>IF(AND(J67&lt;L67),IF(K67&lt;=210,"6d",IF(K67&gt;=300,"10d&amp; ",IF(K67&gt;=320,"8d")))," ")</f>
        <v>10d&amp; </v>
      </c>
      <c r="P67" s="10" t="str">
        <f>IF(AND(J67&lt;L67),IF(K67&lt;=210,"3,9",IF(K67&lt;=300,"3,2 ",IF(K67&gt;=320,"4,2")))," ")</f>
        <v>4,2</v>
      </c>
      <c r="Q67" s="10" t="str">
        <f>IF(AND(J67&lt;L67),IF(K67&lt;=210,"1,0",IF(K67&lt;=300,"0,8 ",IF(K67&gt;=320,"1,2")))," ")</f>
        <v>1,2</v>
      </c>
      <c r="R67" s="10" t="str">
        <f>IF(AND(J67&lt;L67),IF(K67&lt;=210,"7,7",IF(K67&lt;=300,"7,7 ",IF(K67&gt;=320,"5,1")))," ")</f>
        <v>5,1</v>
      </c>
      <c r="S67" s="11"/>
      <c r="T67" s="11"/>
      <c r="U67" s="11"/>
      <c r="V67" s="11"/>
      <c r="Y67" s="26"/>
      <c r="Z67" s="6"/>
    </row>
    <row r="68" spans="4:22" ht="15">
      <c r="D68" s="49"/>
      <c r="E68" s="49"/>
      <c r="F68" s="49"/>
      <c r="G68" s="49"/>
      <c r="H68" s="49"/>
      <c r="I68" s="49"/>
      <c r="J68" s="50"/>
      <c r="K68" s="50"/>
      <c r="L68" s="49"/>
      <c r="M68" s="48"/>
      <c r="N68" s="10" t="str">
        <f>IF(AND(J67&lt;L67),IF(K67&gt;=480,"10,2(ii) ",IF(K67&lt;=720,"6,35(ii)**",IF(K67&lt;=820,"5,08(ii)**")))," ")</f>
        <v>10,2(ii) </v>
      </c>
      <c r="O68" s="10" t="str">
        <f>IF(AND(J67&lt;L67),IF(K67&lt;=210,"6d",IF(K67&gt;=300,"10d&amp; ",IF(K67&gt;=320,"8d")))," ")</f>
        <v>10d&amp; </v>
      </c>
      <c r="P68" s="10" t="str">
        <f>IF(AND(J67&lt;L67),IF(K67&lt;=210,"3,9",IF(K67&lt;=300,"3,2 ",IF(K67&gt;=320,"4,2")))," ")</f>
        <v>4,2</v>
      </c>
      <c r="Q68" s="10" t="str">
        <f>IF(AND(J67&lt;L67),IF(K67&lt;=210,"1,0",IF(K67&lt;=300,"0,8 ",IF(K67&gt;=320,"1,2")))," ")</f>
        <v>1,2</v>
      </c>
      <c r="R68" s="10" t="str">
        <f>IF(AND(J67&lt;L67),IF(K67&lt;=210,"7,7",IF(K67&lt;=300,"7,7 ",IF(K67&gt;=320,"5,1")))," ")</f>
        <v>5,1</v>
      </c>
      <c r="S68" s="11"/>
      <c r="T68" s="11"/>
      <c r="U68" s="11"/>
      <c r="V68" s="11"/>
    </row>
    <row r="69" spans="4:26" ht="15.75">
      <c r="D69" s="49"/>
      <c r="E69" s="49">
        <v>5</v>
      </c>
      <c r="F69" s="10" t="s">
        <v>31</v>
      </c>
      <c r="G69" s="10">
        <v>3</v>
      </c>
      <c r="H69" s="49"/>
      <c r="I69" s="10">
        <v>4.39</v>
      </c>
      <c r="J69" s="11">
        <f>ROUND((H57/I69)*671.96,2)</f>
        <v>410.22</v>
      </c>
      <c r="K69" s="11">
        <v>530</v>
      </c>
      <c r="L69" s="10">
        <f>0.82*K69</f>
        <v>434.59999999999997</v>
      </c>
      <c r="M69" s="12" t="str">
        <f>IF(J69&lt;L69,"OK",IF(J69&gt;L69,"PRUEBE OTRO VALOR"))</f>
        <v>OK</v>
      </c>
      <c r="N69" s="10" t="str">
        <f>IF(AND(J69&lt;K69),IF(K69&lt;=360,"15,3(i)",IF(K69&lt;=480,"10,2(i) ",IF(K69&lt;=720,"6,4(i)**",IF(K69&lt;=820,"5,08(i)**"))))," ")</f>
        <v>6,4(i)**</v>
      </c>
      <c r="O69" s="10" t="str">
        <f>IF(AND(J67&lt;L67),IF(K67&lt;=210,"6d",IF(K67&gt;=300,"8d ",IF(K67&gt;=320,"10d&amp;")))," ")</f>
        <v>8d </v>
      </c>
      <c r="P69" s="10" t="str">
        <f>IF(AND(J69&lt;L69),IF(K69&lt;=210,"4,2",IF(K69&lt;=300,"3,2 ",IF(K69&gt;=320,"3,9")))," ")</f>
        <v>3,9</v>
      </c>
      <c r="Q69" s="10" t="str">
        <f>IF(AND(J66&lt;L66),IF(K66&lt;=210,"1,2",IF(K66&lt;=300,"0,8 ",IF(K66&gt;=320,"1,0")))," ")</f>
        <v>1,0</v>
      </c>
      <c r="R69" s="10" t="str">
        <f>IF(AND(J69&lt;L69),IF(K69&lt;=210,"7,7",IF(K69&lt;=300,"7,7 ",IF(K69&gt;=320,"5,1")))," ")</f>
        <v>5,1</v>
      </c>
      <c r="S69" s="11"/>
      <c r="T69" s="11"/>
      <c r="U69" s="11"/>
      <c r="V69" s="11"/>
      <c r="Y69" s="26"/>
      <c r="Z69" s="6"/>
    </row>
    <row r="70" spans="4:22" ht="15">
      <c r="D70" s="49"/>
      <c r="E70" s="49"/>
      <c r="F70" s="49" t="s">
        <v>32</v>
      </c>
      <c r="G70" s="49">
        <v>1</v>
      </c>
      <c r="H70" s="49"/>
      <c r="I70" s="49">
        <v>3.37</v>
      </c>
      <c r="J70" s="50">
        <f>ROUND((H57/I70)*671.96,2)</f>
        <v>534.38</v>
      </c>
      <c r="K70" s="50">
        <v>720</v>
      </c>
      <c r="L70" s="49">
        <f>0.82*K70</f>
        <v>590.4</v>
      </c>
      <c r="M70" s="48" t="str">
        <f>IF(J70&lt;L70,"OK",IF(J70&gt;L70,"PRUEBE OTRO VALOR"))</f>
        <v>OK</v>
      </c>
      <c r="N70" s="10" t="str">
        <f>IF(AND(J70&lt;L70),IF(K70&lt;=360,"15,3(i)",IF(K70&lt;=480,"10,2(i) ",IF(K70&lt;=720,"6,4(i)**",IF(K70&lt;=820,"5,10(i)**"))))," ")</f>
        <v>6,4(i)**</v>
      </c>
      <c r="O70" s="10" t="str">
        <f>IF(AND(J70&lt;L70),IF(K70&lt;=360,"15,3(i)",IF(K70&lt;=480,"2d ",IF(K70&lt;=720,"10d&amp;",IF(K70&lt;=820,"5,10(i)**"))))," ")</f>
        <v>10d&amp;</v>
      </c>
      <c r="P70" s="10" t="str">
        <f>IF(AND(J70&lt;L70),IF(K70&lt;=210,"3,9",IF(K70&lt;=300,"3,2 ",IF(K70&gt;=320,"4,2")))," ")</f>
        <v>4,2</v>
      </c>
      <c r="Q70" s="10" t="str">
        <f>IF(AND(J70&lt;L70),IF(K70&lt;=210,"1,0",IF(K70&lt;=300,"0,8 ",IF(K70&gt;=320,"1,2")))," ")</f>
        <v>1,2</v>
      </c>
      <c r="R70" s="10" t="str">
        <f>IF(AND(J70&lt;L70),IF(K70&lt;=210,"5,1",IF(K70&lt;=300,"7,7 ",IF(K70&gt;=320,"7,7")))," ")</f>
        <v>7,7</v>
      </c>
      <c r="S70" s="11"/>
      <c r="T70" s="11"/>
      <c r="U70" s="11"/>
      <c r="V70" s="11"/>
    </row>
    <row r="71" spans="4:26" ht="15.75">
      <c r="D71" s="49"/>
      <c r="E71" s="49"/>
      <c r="F71" s="49"/>
      <c r="G71" s="49"/>
      <c r="H71" s="49"/>
      <c r="I71" s="49"/>
      <c r="J71" s="50"/>
      <c r="K71" s="50"/>
      <c r="L71" s="49"/>
      <c r="M71" s="48"/>
      <c r="N71" s="10" t="str">
        <f>IF(AND(J70&lt;L70),IF(K70&gt;=480,"10,2(ii) ",IF(K70&lt;=720,"6,35(ii)**",IF(K70&lt;=820,"5,08(ii)**")))," ")</f>
        <v>10,2(ii) </v>
      </c>
      <c r="O71" s="10" t="str">
        <f>IF(AND(J70&lt;L70),IF(K70&lt;=360,"15,3(i)",IF(K70&lt;=480,"2d ",IF(K70&lt;=720,"10d&amp;",IF(K70&lt;=820,"5,10(i)**"))))," ")</f>
        <v>10d&amp;</v>
      </c>
      <c r="P71" s="10" t="str">
        <f>IF(AND(J70&lt;L70),IF(K70&lt;=210,"3,9",IF(K70&lt;=300,"3,2 ",IF(K70&gt;=320,"4,2")))," ")</f>
        <v>4,2</v>
      </c>
      <c r="Q71" s="10" t="str">
        <f>IF(AND(J70&lt;L70),IF(K70&lt;=210,"1,0",IF(K70&lt;=300,"0,8 ",IF(K70&gt;=320,"1,2")))," ")</f>
        <v>1,2</v>
      </c>
      <c r="R71" s="10" t="str">
        <f>IF(AND(J70&lt;L70),IF(K70&lt;=210,"5,1",IF(K70&lt;=300,"7,7 ",IF(K70&gt;=320,"7,7")))," ")</f>
        <v>7,7</v>
      </c>
      <c r="S71" s="11"/>
      <c r="T71" s="11"/>
      <c r="U71" s="11"/>
      <c r="V71" s="11"/>
      <c r="Y71" s="26"/>
      <c r="Z71" s="34"/>
    </row>
    <row r="72" spans="4:26" ht="15.75">
      <c r="D72" s="1"/>
      <c r="E72" s="1"/>
      <c r="F72" s="1"/>
      <c r="Y72" s="26"/>
      <c r="Z72" s="6"/>
    </row>
    <row r="73" spans="4:6" ht="12.75">
      <c r="D73" s="1"/>
      <c r="E73" s="1"/>
      <c r="F73" s="1"/>
    </row>
    <row r="74" spans="4:26" ht="15.75">
      <c r="D74" s="29"/>
      <c r="E74" s="1"/>
      <c r="F74" s="29" t="s">
        <v>80</v>
      </c>
      <c r="Y74" s="26"/>
      <c r="Z74" s="30"/>
    </row>
    <row r="75" spans="4:8" ht="15.75">
      <c r="D75" s="1"/>
      <c r="E75" s="1"/>
      <c r="F75" s="1"/>
      <c r="H75" s="3"/>
    </row>
    <row r="76" spans="4:9" ht="15.75">
      <c r="D76" s="8"/>
      <c r="E76" s="8"/>
      <c r="F76" s="25" t="s">
        <v>81</v>
      </c>
      <c r="I76" s="3"/>
    </row>
    <row r="77" spans="4:5" ht="12.75">
      <c r="D77" s="1"/>
      <c r="E77" s="1"/>
    </row>
    <row r="78" spans="4:6" ht="15.75">
      <c r="D78" s="1"/>
      <c r="E78" s="1"/>
      <c r="F78" s="3" t="s">
        <v>82</v>
      </c>
    </row>
    <row r="79" spans="4:5" ht="12.75">
      <c r="D79" s="1"/>
      <c r="E79" s="1"/>
    </row>
    <row r="80" spans="4:6" ht="15.75">
      <c r="D80" s="1"/>
      <c r="E80" s="1"/>
      <c r="F80" s="25" t="s">
        <v>83</v>
      </c>
    </row>
    <row r="81" spans="4:5" ht="12.75">
      <c r="D81" s="1"/>
      <c r="E81" s="1"/>
    </row>
    <row r="82" spans="4:6" ht="15.75">
      <c r="D82" s="1"/>
      <c r="E82" s="1"/>
      <c r="F82" s="3" t="s">
        <v>84</v>
      </c>
    </row>
    <row r="83" spans="4:26" ht="15.75">
      <c r="D83" s="1"/>
      <c r="E83" s="1"/>
      <c r="Y83" s="40"/>
      <c r="Z83" s="35"/>
    </row>
    <row r="84" spans="4:5" ht="12.75">
      <c r="D84" s="1"/>
      <c r="E84" s="1"/>
    </row>
    <row r="85" spans="4:26" ht="15.75">
      <c r="D85" s="1"/>
      <c r="E85" s="1"/>
      <c r="Y85" s="26"/>
      <c r="Z85" s="6"/>
    </row>
    <row r="86" spans="4:5" ht="12.75">
      <c r="D86" s="1"/>
      <c r="E86" s="1"/>
    </row>
    <row r="87" spans="4:26" ht="15.75">
      <c r="D87" s="1"/>
      <c r="E87" s="1"/>
      <c r="Y87" s="26"/>
      <c r="Z87" s="6"/>
    </row>
    <row r="89" spans="25:26" ht="15.75">
      <c r="Y89" s="26"/>
      <c r="Z89" s="6"/>
    </row>
    <row r="91" spans="25:26" ht="15.75">
      <c r="Y91" s="26"/>
      <c r="Z91" s="6"/>
    </row>
    <row r="93" spans="25:26" ht="15.75">
      <c r="Y93" s="41"/>
      <c r="Z93" s="6"/>
    </row>
    <row r="95" spans="25:26" ht="15.75">
      <c r="Y95" s="26"/>
      <c r="Z95" s="6"/>
    </row>
    <row r="96" ht="12.75">
      <c r="Y96" s="42"/>
    </row>
    <row r="97" spans="25:26" ht="15.75">
      <c r="Y97" s="26"/>
      <c r="Z97" s="6"/>
    </row>
    <row r="99" spans="4:26" ht="15.75">
      <c r="D99" s="1"/>
      <c r="E99" s="1"/>
      <c r="Y99" s="26"/>
      <c r="Z99" s="6"/>
    </row>
    <row r="100" spans="4:5" ht="12.75">
      <c r="D100" s="1"/>
      <c r="E100" s="1"/>
    </row>
    <row r="101" spans="4:26" ht="15.75">
      <c r="D101" s="1"/>
      <c r="E101" s="1"/>
      <c r="Y101" s="26"/>
      <c r="Z101" s="6"/>
    </row>
    <row r="102" spans="4:5" ht="12.75">
      <c r="D102" s="1"/>
      <c r="E102" s="1"/>
    </row>
    <row r="103" spans="4:26" ht="15.75">
      <c r="D103" s="1"/>
      <c r="E103" s="1"/>
      <c r="Y103" s="26"/>
      <c r="Z103" s="6"/>
    </row>
    <row r="104" spans="4:5" ht="12.75">
      <c r="D104" s="1"/>
      <c r="E104" s="1"/>
    </row>
    <row r="105" spans="4:26" ht="15.75">
      <c r="D105" s="1"/>
      <c r="E105" s="1"/>
      <c r="Y105" s="26"/>
      <c r="Z105" s="6"/>
    </row>
    <row r="106" spans="4:5" ht="12.75">
      <c r="D106" s="1"/>
      <c r="E106" s="1"/>
    </row>
    <row r="107" spans="4:26" ht="15.75">
      <c r="D107" s="1"/>
      <c r="E107" s="1"/>
      <c r="Y107" s="26"/>
      <c r="Z107" s="6"/>
    </row>
    <row r="108" spans="4:5" ht="12.75">
      <c r="D108" s="1"/>
      <c r="E108" s="1"/>
    </row>
    <row r="109" spans="4:26" ht="15.75">
      <c r="D109" s="1"/>
      <c r="E109" s="1"/>
      <c r="Y109" s="26"/>
      <c r="Z109" s="30"/>
    </row>
    <row r="110" spans="4:5" ht="12.75">
      <c r="D110" s="1"/>
      <c r="E110" s="1"/>
    </row>
    <row r="111" spans="4:26" ht="15.75">
      <c r="D111" s="1"/>
      <c r="E111" s="1"/>
      <c r="Y111" s="26"/>
      <c r="Z111" s="6"/>
    </row>
    <row r="112" spans="4:5" ht="12.75">
      <c r="D112" s="1"/>
      <c r="E112" s="1"/>
    </row>
    <row r="113" spans="4:26" ht="15.75">
      <c r="D113" s="1"/>
      <c r="E113" s="1"/>
      <c r="Y113" s="26"/>
      <c r="Z113" s="6"/>
    </row>
    <row r="114" spans="4:5" ht="12.75">
      <c r="D114" s="1"/>
      <c r="E114" s="1"/>
    </row>
    <row r="115" spans="4:26" ht="15.75">
      <c r="D115" s="1"/>
      <c r="E115" s="1"/>
      <c r="Y115" s="26"/>
      <c r="Z115" s="6"/>
    </row>
    <row r="116" spans="4:5" ht="12.75">
      <c r="D116" s="1"/>
      <c r="E116" s="1"/>
    </row>
    <row r="117" spans="4:26" ht="15.75">
      <c r="D117" s="1"/>
      <c r="E117" s="1"/>
      <c r="Y117" s="26"/>
      <c r="Z117" s="34"/>
    </row>
    <row r="118" spans="4:26" ht="15.75">
      <c r="D118" s="1"/>
      <c r="E118" s="1"/>
      <c r="Y118" s="26"/>
      <c r="Z118" s="34"/>
    </row>
    <row r="119" spans="4:26" ht="15.75">
      <c r="D119" s="1"/>
      <c r="E119" s="1"/>
      <c r="Y119" s="26"/>
      <c r="Z119" s="6"/>
    </row>
    <row r="120" spans="4:5" ht="12.75">
      <c r="D120" s="1"/>
      <c r="E120" s="1"/>
    </row>
    <row r="121" spans="4:26" ht="15.75">
      <c r="D121" s="1"/>
      <c r="E121" s="1"/>
      <c r="Y121" s="26"/>
      <c r="Z121" s="30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  <row r="461" spans="4:5" ht="12.75">
      <c r="D461" s="1"/>
      <c r="E461" s="1"/>
    </row>
    <row r="462" spans="4:5" ht="12.75">
      <c r="D462" s="1"/>
      <c r="E462" s="1"/>
    </row>
    <row r="463" spans="4:5" ht="12.75">
      <c r="D463" s="1"/>
      <c r="E463" s="1"/>
    </row>
    <row r="464" spans="4:5" ht="12.75">
      <c r="D464" s="1"/>
      <c r="E464" s="1"/>
    </row>
    <row r="465" spans="4:5" ht="12.75">
      <c r="D465" s="1"/>
      <c r="E465" s="1"/>
    </row>
    <row r="466" spans="4:5" ht="12.75">
      <c r="D466" s="1"/>
      <c r="E466" s="1"/>
    </row>
    <row r="467" spans="4:5" ht="12.75">
      <c r="D467" s="1"/>
      <c r="E467" s="1"/>
    </row>
    <row r="468" spans="4:5" ht="12.75">
      <c r="D468" s="1"/>
      <c r="E468" s="1"/>
    </row>
    <row r="469" spans="4:5" ht="12.75">
      <c r="D469" s="1"/>
      <c r="E469" s="1"/>
    </row>
    <row r="470" spans="4:5" ht="12.75">
      <c r="D470" s="1"/>
      <c r="E470" s="1"/>
    </row>
    <row r="471" spans="4:5" ht="12.75">
      <c r="D471" s="1"/>
      <c r="E471" s="1"/>
    </row>
    <row r="472" spans="4:5" ht="12.75">
      <c r="D472" s="1"/>
      <c r="E472" s="1"/>
    </row>
    <row r="473" spans="4:5" ht="12.75">
      <c r="D473" s="1"/>
      <c r="E473" s="1"/>
    </row>
    <row r="474" spans="4:5" ht="12.75">
      <c r="D474" s="1"/>
      <c r="E474" s="1"/>
    </row>
    <row r="475" spans="4:5" ht="12.75">
      <c r="D475" s="1"/>
      <c r="E475" s="1"/>
    </row>
    <row r="476" spans="4:5" ht="12.75">
      <c r="D476" s="1"/>
      <c r="E476" s="1"/>
    </row>
    <row r="477" spans="4:5" ht="12.75">
      <c r="D477" s="1"/>
      <c r="E477" s="1"/>
    </row>
    <row r="478" spans="4:5" ht="12.75">
      <c r="D478" s="1"/>
      <c r="E478" s="1"/>
    </row>
    <row r="479" spans="4:5" ht="12.75">
      <c r="D479" s="1"/>
      <c r="E479" s="1"/>
    </row>
    <row r="480" spans="4:5" ht="12.75">
      <c r="D480" s="1"/>
      <c r="E480" s="1"/>
    </row>
    <row r="481" spans="4:5" ht="12.75">
      <c r="D481" s="1"/>
      <c r="E481" s="1"/>
    </row>
    <row r="482" spans="4:5" ht="12.75">
      <c r="D482" s="1"/>
      <c r="E482" s="1"/>
    </row>
    <row r="483" spans="4:5" ht="12.75">
      <c r="D483" s="1"/>
      <c r="E483" s="1"/>
    </row>
    <row r="484" spans="4:5" ht="12.75">
      <c r="D484" s="1"/>
      <c r="E484" s="1"/>
    </row>
    <row r="485" spans="4:5" ht="12.75">
      <c r="D485" s="1"/>
      <c r="E485" s="1"/>
    </row>
    <row r="486" spans="4:5" ht="12.75">
      <c r="D486" s="1"/>
      <c r="E486" s="1"/>
    </row>
    <row r="487" spans="4:5" ht="12.75">
      <c r="D487" s="1"/>
      <c r="E487" s="1"/>
    </row>
    <row r="488" spans="4:5" ht="12.75">
      <c r="D488" s="1"/>
      <c r="E488" s="1"/>
    </row>
    <row r="489" spans="4:5" ht="12.75">
      <c r="D489" s="1"/>
      <c r="E489" s="1"/>
    </row>
    <row r="490" spans="4:5" ht="12.75">
      <c r="D490" s="1"/>
      <c r="E490" s="1"/>
    </row>
    <row r="491" spans="4:5" ht="12.75">
      <c r="D491" s="1"/>
      <c r="E491" s="1"/>
    </row>
    <row r="492" spans="4:5" ht="12.75">
      <c r="D492" s="1"/>
      <c r="E492" s="1"/>
    </row>
    <row r="493" spans="4:5" ht="12.75">
      <c r="D493" s="1"/>
      <c r="E493" s="1"/>
    </row>
    <row r="494" spans="4:5" ht="12.75">
      <c r="D494" s="1"/>
      <c r="E494" s="1"/>
    </row>
    <row r="495" spans="4:5" ht="12.75">
      <c r="D495" s="1"/>
      <c r="E495" s="1"/>
    </row>
    <row r="496" spans="4:5" ht="12.75">
      <c r="D496" s="1"/>
      <c r="E496" s="1"/>
    </row>
    <row r="497" spans="4:5" ht="12.75">
      <c r="D497" s="1"/>
      <c r="E497" s="1"/>
    </row>
    <row r="498" spans="4:5" ht="12.75">
      <c r="D498" s="1"/>
      <c r="E498" s="1"/>
    </row>
    <row r="499" spans="4:5" ht="12.75">
      <c r="D499" s="1"/>
      <c r="E499" s="1"/>
    </row>
    <row r="500" spans="4:5" ht="12.75">
      <c r="D500" s="1"/>
      <c r="E500" s="1"/>
    </row>
    <row r="501" spans="4:5" ht="12.75">
      <c r="D501" s="1"/>
      <c r="E501" s="1"/>
    </row>
    <row r="502" spans="4:5" ht="12.75">
      <c r="D502" s="1"/>
      <c r="E502" s="1"/>
    </row>
    <row r="503" spans="4:5" ht="12.75">
      <c r="D503" s="1"/>
      <c r="E503" s="1"/>
    </row>
    <row r="504" spans="4:5" ht="12.75">
      <c r="D504" s="1"/>
      <c r="E504" s="1"/>
    </row>
    <row r="505" spans="4:5" ht="12.75">
      <c r="D505" s="1"/>
      <c r="E505" s="1"/>
    </row>
    <row r="506" spans="4:5" ht="12.75">
      <c r="D506" s="1"/>
      <c r="E506" s="1"/>
    </row>
    <row r="507" spans="4:5" ht="12.75">
      <c r="D507" s="1"/>
      <c r="E507" s="1"/>
    </row>
    <row r="508" spans="4:5" ht="12.75">
      <c r="D508" s="1"/>
      <c r="E508" s="1"/>
    </row>
    <row r="509" spans="4:5" ht="12.75">
      <c r="D509" s="1"/>
      <c r="E509" s="1"/>
    </row>
    <row r="510" spans="4:5" ht="12.75">
      <c r="D510" s="1"/>
      <c r="E510" s="1"/>
    </row>
    <row r="511" spans="4:5" ht="12.75">
      <c r="D511" s="1"/>
      <c r="E511" s="1"/>
    </row>
    <row r="512" spans="4:5" ht="12.75">
      <c r="D512" s="1"/>
      <c r="E512" s="1"/>
    </row>
    <row r="513" spans="4:5" ht="12.75">
      <c r="D513" s="1"/>
      <c r="E513" s="1"/>
    </row>
    <row r="514" spans="4:5" ht="12.75">
      <c r="D514" s="1"/>
      <c r="E514" s="1"/>
    </row>
    <row r="515" spans="4:5" ht="12.75">
      <c r="D515" s="1"/>
      <c r="E515" s="1"/>
    </row>
    <row r="516" spans="4:5" ht="12.75">
      <c r="D516" s="1"/>
      <c r="E516" s="1"/>
    </row>
    <row r="517" spans="4:5" ht="12.75">
      <c r="D517" s="1"/>
      <c r="E517" s="1"/>
    </row>
    <row r="518" spans="4:5" ht="12.75">
      <c r="D518" s="1"/>
      <c r="E518" s="1"/>
    </row>
    <row r="519" spans="4:5" ht="12.75">
      <c r="D519" s="1"/>
      <c r="E519" s="1"/>
    </row>
    <row r="520" spans="4:5" ht="12.75">
      <c r="D520" s="1"/>
      <c r="E520" s="1"/>
    </row>
    <row r="521" spans="4:5" ht="12.75">
      <c r="D521" s="1"/>
      <c r="E521" s="1"/>
    </row>
    <row r="522" spans="4:5" ht="12.75">
      <c r="D522" s="1"/>
      <c r="E522" s="1"/>
    </row>
    <row r="523" spans="4:5" ht="12.75">
      <c r="D523" s="1"/>
      <c r="E523" s="1"/>
    </row>
    <row r="524" spans="4:5" ht="12.75">
      <c r="D524" s="1"/>
      <c r="E524" s="1"/>
    </row>
    <row r="525" spans="4:5" ht="12.75">
      <c r="D525" s="1"/>
      <c r="E525" s="1"/>
    </row>
    <row r="526" spans="4:5" ht="12.75">
      <c r="D526" s="1"/>
      <c r="E526" s="1"/>
    </row>
    <row r="527" spans="4:5" ht="12.75">
      <c r="D527" s="1"/>
      <c r="E527" s="1"/>
    </row>
    <row r="528" spans="4:5" ht="12.75">
      <c r="D528" s="1"/>
      <c r="E528" s="1"/>
    </row>
    <row r="529" spans="4:5" ht="12.75">
      <c r="D529" s="1"/>
      <c r="E529" s="1"/>
    </row>
    <row r="530" spans="4:5" ht="12.75">
      <c r="D530" s="1"/>
      <c r="E530" s="1"/>
    </row>
    <row r="531" spans="4:5" ht="12.75">
      <c r="D531" s="1"/>
      <c r="E531" s="1"/>
    </row>
    <row r="532" spans="4:5" ht="12.75">
      <c r="D532" s="1"/>
      <c r="E532" s="1"/>
    </row>
    <row r="533" spans="4:5" ht="12.75">
      <c r="D533" s="1"/>
      <c r="E533" s="1"/>
    </row>
    <row r="534" spans="4:5" ht="12.75">
      <c r="D534" s="1"/>
      <c r="E534" s="1"/>
    </row>
    <row r="535" spans="4:5" ht="12.75">
      <c r="D535" s="1"/>
      <c r="E535" s="1"/>
    </row>
    <row r="536" spans="4:5" ht="12.75">
      <c r="D536" s="1"/>
      <c r="E536" s="1"/>
    </row>
    <row r="537" spans="4:5" ht="12.75">
      <c r="D537" s="1"/>
      <c r="E537" s="1"/>
    </row>
    <row r="538" spans="4:5" ht="12.75">
      <c r="D538" s="1"/>
      <c r="E538" s="1"/>
    </row>
    <row r="539" spans="4:5" ht="12.75">
      <c r="D539" s="1"/>
      <c r="E539" s="1"/>
    </row>
    <row r="540" spans="4:5" ht="12.75">
      <c r="D540" s="1"/>
      <c r="E540" s="1"/>
    </row>
    <row r="541" spans="4:5" ht="12.75">
      <c r="D541" s="1"/>
      <c r="E541" s="1"/>
    </row>
    <row r="542" spans="4:5" ht="12.75">
      <c r="D542" s="1"/>
      <c r="E542" s="1"/>
    </row>
    <row r="543" spans="4:5" ht="12.75">
      <c r="D543" s="1"/>
      <c r="E543" s="1"/>
    </row>
    <row r="544" spans="4:5" ht="12.75">
      <c r="D544" s="1"/>
      <c r="E544" s="1"/>
    </row>
    <row r="545" spans="4:5" ht="12.75">
      <c r="D545" s="1"/>
      <c r="E545" s="1"/>
    </row>
    <row r="546" spans="4:5" ht="12.75">
      <c r="D546" s="1"/>
      <c r="E546" s="1"/>
    </row>
    <row r="547" spans="4:5" ht="12.75">
      <c r="D547" s="1"/>
      <c r="E547" s="1"/>
    </row>
    <row r="548" spans="4:5" ht="12.75">
      <c r="D548" s="1"/>
      <c r="E548" s="1"/>
    </row>
    <row r="549" spans="4:5" ht="12.75">
      <c r="D549" s="1"/>
      <c r="E549" s="1"/>
    </row>
    <row r="550" spans="4:5" ht="12.75">
      <c r="D550" s="1"/>
      <c r="E550" s="1"/>
    </row>
    <row r="551" spans="4:5" ht="12.75">
      <c r="D551" s="1"/>
      <c r="E551" s="1"/>
    </row>
    <row r="552" spans="4:5" ht="12.75">
      <c r="D552" s="1"/>
      <c r="E552" s="1"/>
    </row>
    <row r="553" spans="4:5" ht="12.75">
      <c r="D553" s="1"/>
      <c r="E553" s="1"/>
    </row>
    <row r="554" spans="4:5" ht="12.75">
      <c r="D554" s="1"/>
      <c r="E554" s="1"/>
    </row>
    <row r="555" spans="4:5" ht="12.75">
      <c r="D555" s="1"/>
      <c r="E555" s="1"/>
    </row>
    <row r="556" spans="4:5" ht="12.75">
      <c r="D556" s="1"/>
      <c r="E556" s="1"/>
    </row>
    <row r="557" spans="4:5" ht="12.75">
      <c r="D557" s="1"/>
      <c r="E557" s="1"/>
    </row>
    <row r="558" spans="4:5" ht="12.75">
      <c r="D558" s="1"/>
      <c r="E558" s="1"/>
    </row>
    <row r="559" spans="4:5" ht="12.75">
      <c r="D559" s="1"/>
      <c r="E559" s="1"/>
    </row>
    <row r="560" spans="4:5" ht="12.75">
      <c r="D560" s="1"/>
      <c r="E560" s="1"/>
    </row>
    <row r="561" spans="4:5" ht="12.75">
      <c r="D561" s="1"/>
      <c r="E561" s="1"/>
    </row>
    <row r="562" spans="4:5" ht="12.75">
      <c r="D562" s="1"/>
      <c r="E562" s="1"/>
    </row>
    <row r="563" spans="4:5" ht="12.75">
      <c r="D563" s="1"/>
      <c r="E563" s="1"/>
    </row>
    <row r="564" spans="4:5" ht="12.75">
      <c r="D564" s="1"/>
      <c r="E564" s="1"/>
    </row>
    <row r="565" spans="4:5" ht="12.75">
      <c r="D565" s="1"/>
      <c r="E565" s="1"/>
    </row>
    <row r="566" spans="4:5" ht="12.75">
      <c r="D566" s="1"/>
      <c r="E566" s="1"/>
    </row>
    <row r="567" spans="4:5" ht="12.75">
      <c r="D567" s="1"/>
      <c r="E567" s="1"/>
    </row>
    <row r="568" spans="4:5" ht="12.75">
      <c r="D568" s="1"/>
      <c r="E568" s="1"/>
    </row>
    <row r="569" spans="4:5" ht="12.75">
      <c r="D569" s="1"/>
      <c r="E569" s="1"/>
    </row>
    <row r="570" spans="4:5" ht="12.75">
      <c r="D570" s="1"/>
      <c r="E570" s="1"/>
    </row>
    <row r="571" spans="4:5" ht="12.75">
      <c r="D571" s="1"/>
      <c r="E571" s="1"/>
    </row>
    <row r="572" spans="4:5" ht="12.75">
      <c r="D572" s="1"/>
      <c r="E572" s="1"/>
    </row>
    <row r="573" spans="4:5" ht="12.75">
      <c r="D573" s="1"/>
      <c r="E573" s="1"/>
    </row>
    <row r="574" spans="4:5" ht="12.75">
      <c r="D574" s="1"/>
      <c r="E574" s="1"/>
    </row>
    <row r="575" spans="4:5" ht="12.75">
      <c r="D575" s="1"/>
      <c r="E575" s="1"/>
    </row>
    <row r="576" spans="4:5" ht="12.75">
      <c r="D576" s="1"/>
      <c r="E576" s="1"/>
    </row>
    <row r="577" spans="4:5" ht="12.75">
      <c r="D577" s="1"/>
      <c r="E577" s="1"/>
    </row>
    <row r="578" spans="4:5" ht="12.75">
      <c r="D578" s="1"/>
      <c r="E578" s="1"/>
    </row>
    <row r="579" spans="4:5" ht="12.75">
      <c r="D579" s="1"/>
      <c r="E579" s="1"/>
    </row>
    <row r="580" spans="4:5" ht="12.75">
      <c r="D580" s="1"/>
      <c r="E580" s="1"/>
    </row>
    <row r="581" spans="4:5" ht="12.75">
      <c r="D581" s="1"/>
      <c r="E581" s="1"/>
    </row>
    <row r="582" spans="4:5" ht="12.75">
      <c r="D582" s="1"/>
      <c r="E582" s="1"/>
    </row>
    <row r="583" spans="4:5" ht="12.75">
      <c r="D583" s="1"/>
      <c r="E583" s="1"/>
    </row>
    <row r="584" spans="4:5" ht="12.75">
      <c r="D584" s="1"/>
      <c r="E584" s="1"/>
    </row>
    <row r="585" spans="4:5" ht="12.75">
      <c r="D585" s="1"/>
      <c r="E585" s="1"/>
    </row>
    <row r="586" spans="4:5" ht="12.75">
      <c r="D586" s="1"/>
      <c r="E586" s="1"/>
    </row>
    <row r="587" spans="4:5" ht="12.75">
      <c r="D587" s="1"/>
      <c r="E587" s="1"/>
    </row>
    <row r="588" spans="4:5" ht="12.75">
      <c r="D588" s="1"/>
      <c r="E588" s="1"/>
    </row>
    <row r="589" spans="4:5" ht="12.75">
      <c r="D589" s="1"/>
      <c r="E589" s="1"/>
    </row>
    <row r="590" spans="4:5" ht="12.75">
      <c r="D590" s="1"/>
      <c r="E590" s="1"/>
    </row>
    <row r="591" spans="4:5" ht="12.75">
      <c r="D591" s="1"/>
      <c r="E591" s="1"/>
    </row>
    <row r="592" spans="4:5" ht="12.75">
      <c r="D592" s="1"/>
      <c r="E592" s="1"/>
    </row>
    <row r="593" spans="4:5" ht="12.75">
      <c r="D593" s="1"/>
      <c r="E593" s="1"/>
    </row>
    <row r="594" spans="4:5" ht="12.75">
      <c r="D594" s="1"/>
      <c r="E594" s="1"/>
    </row>
    <row r="595" spans="4:5" ht="12.75">
      <c r="D595" s="1"/>
      <c r="E595" s="1"/>
    </row>
    <row r="596" spans="4:5" ht="12.75">
      <c r="D596" s="1"/>
      <c r="E596" s="1"/>
    </row>
    <row r="597" spans="4:5" ht="12.75">
      <c r="D597" s="1"/>
      <c r="E597" s="1"/>
    </row>
    <row r="598" spans="4:5" ht="12.75">
      <c r="D598" s="1"/>
      <c r="E598" s="1"/>
    </row>
    <row r="599" spans="4:5" ht="12.75">
      <c r="D599" s="1"/>
      <c r="E599" s="1"/>
    </row>
    <row r="600" spans="4:5" ht="12.75">
      <c r="D600" s="1"/>
      <c r="E600" s="1"/>
    </row>
    <row r="601" spans="4:5" ht="12.75">
      <c r="D601" s="1"/>
      <c r="E601" s="1"/>
    </row>
    <row r="602" spans="4:5" ht="12.75">
      <c r="D602" s="1"/>
      <c r="E602" s="1"/>
    </row>
    <row r="603" spans="4:5" ht="12.75">
      <c r="D603" s="1"/>
      <c r="E603" s="1"/>
    </row>
    <row r="604" spans="4:5" ht="12.75">
      <c r="D604" s="1"/>
      <c r="E604" s="1"/>
    </row>
    <row r="605" spans="4:5" ht="12.75">
      <c r="D605" s="1"/>
      <c r="E605" s="1"/>
    </row>
    <row r="606" spans="4:5" ht="12.75">
      <c r="D606" s="1"/>
      <c r="E606" s="1"/>
    </row>
    <row r="607" spans="4:5" ht="12.75">
      <c r="D607" s="1"/>
      <c r="E607" s="1"/>
    </row>
    <row r="608" spans="4:5" ht="12.75">
      <c r="D608" s="1"/>
      <c r="E608" s="1"/>
    </row>
    <row r="609" spans="4:5" ht="12.75">
      <c r="D609" s="1"/>
      <c r="E609" s="1"/>
    </row>
    <row r="610" spans="4:5" ht="12.75">
      <c r="D610" s="1"/>
      <c r="E610" s="1"/>
    </row>
    <row r="611" spans="4:5" ht="12.75">
      <c r="D611" s="1"/>
      <c r="E611" s="1"/>
    </row>
    <row r="612" spans="4:5" ht="12.75">
      <c r="D612" s="1"/>
      <c r="E612" s="1"/>
    </row>
    <row r="613" spans="4:5" ht="12.75">
      <c r="D613" s="1"/>
      <c r="E613" s="1"/>
    </row>
    <row r="614" spans="4:5" ht="12.75">
      <c r="D614" s="1"/>
      <c r="E614" s="1"/>
    </row>
    <row r="615" spans="4:5" ht="12.75">
      <c r="D615" s="1"/>
      <c r="E615" s="1"/>
    </row>
    <row r="616" spans="4:5" ht="12.75">
      <c r="D616" s="1"/>
      <c r="E616" s="1"/>
    </row>
    <row r="617" spans="4:5" ht="12.75">
      <c r="D617" s="1"/>
      <c r="E617" s="1"/>
    </row>
    <row r="618" spans="4:5" ht="12.75">
      <c r="D618" s="1"/>
      <c r="E618" s="1"/>
    </row>
    <row r="619" spans="4:5" ht="12.75">
      <c r="D619" s="1"/>
      <c r="E619" s="1"/>
    </row>
    <row r="620" spans="4:5" ht="12.75">
      <c r="D620" s="1"/>
      <c r="E620" s="1"/>
    </row>
    <row r="621" spans="4:5" ht="12.75">
      <c r="D621" s="1"/>
      <c r="E621" s="1"/>
    </row>
    <row r="622" spans="4:5" ht="12.75">
      <c r="D622" s="1"/>
      <c r="E622" s="1"/>
    </row>
    <row r="623" spans="4:5" ht="12.75">
      <c r="D623" s="1"/>
      <c r="E623" s="1"/>
    </row>
    <row r="624" spans="4:5" ht="12.75">
      <c r="D624" s="1"/>
      <c r="E624" s="1"/>
    </row>
    <row r="625" spans="4:5" ht="12.75">
      <c r="D625" s="1"/>
      <c r="E625" s="1"/>
    </row>
    <row r="626" spans="4:5" ht="12.75">
      <c r="D626" s="1"/>
      <c r="E626" s="1"/>
    </row>
    <row r="627" spans="4:5" ht="12.75">
      <c r="D627" s="1"/>
      <c r="E627" s="1"/>
    </row>
    <row r="628" spans="4:5" ht="12.75">
      <c r="D628" s="1"/>
      <c r="E628" s="1"/>
    </row>
    <row r="629" spans="4:5" ht="12.75">
      <c r="D629" s="1"/>
      <c r="E629" s="1"/>
    </row>
    <row r="630" spans="4:5" ht="12.75">
      <c r="D630" s="1"/>
      <c r="E630" s="1"/>
    </row>
    <row r="631" spans="4:5" ht="12.75">
      <c r="D631" s="1"/>
      <c r="E631" s="1"/>
    </row>
    <row r="632" spans="4:5" ht="12.75">
      <c r="D632" s="1"/>
      <c r="E632" s="1"/>
    </row>
    <row r="633" spans="4:5" ht="12.75">
      <c r="D633" s="1"/>
      <c r="E633" s="1"/>
    </row>
    <row r="634" spans="4:5" ht="12.75">
      <c r="D634" s="1"/>
      <c r="E634" s="1"/>
    </row>
    <row r="635" spans="4:5" ht="12.75">
      <c r="D635" s="1"/>
      <c r="E635" s="1"/>
    </row>
    <row r="636" spans="4:5" ht="12.75">
      <c r="D636" s="1"/>
      <c r="E636" s="1"/>
    </row>
    <row r="637" spans="4:5" ht="12.75">
      <c r="D637" s="1"/>
      <c r="E637" s="1"/>
    </row>
    <row r="638" spans="4:5" ht="12.75">
      <c r="D638" s="1"/>
      <c r="E638" s="1"/>
    </row>
    <row r="639" spans="4:5" ht="12.75">
      <c r="D639" s="1"/>
      <c r="E639" s="1"/>
    </row>
    <row r="640" spans="4:5" ht="12.75">
      <c r="D640" s="1"/>
      <c r="E640" s="1"/>
    </row>
    <row r="641" spans="4:5" ht="12.75">
      <c r="D641" s="1"/>
      <c r="E641" s="1"/>
    </row>
    <row r="642" spans="4:5" ht="12.75">
      <c r="D642" s="1"/>
      <c r="E642" s="1"/>
    </row>
    <row r="643" spans="4:5" ht="12.75">
      <c r="D643" s="1"/>
      <c r="E643" s="1"/>
    </row>
    <row r="644" spans="4:5" ht="12.75">
      <c r="D644" s="1"/>
      <c r="E644" s="1"/>
    </row>
    <row r="645" spans="4:5" ht="12.75">
      <c r="D645" s="1"/>
      <c r="E645" s="1"/>
    </row>
    <row r="646" spans="4:5" ht="12.75">
      <c r="D646" s="1"/>
      <c r="E646" s="1"/>
    </row>
    <row r="647" spans="4:5" ht="12.75">
      <c r="D647" s="1"/>
      <c r="E647" s="1"/>
    </row>
    <row r="648" spans="4:5" ht="12.75">
      <c r="D648" s="1"/>
      <c r="E648" s="1"/>
    </row>
    <row r="649" spans="4:5" ht="12.75">
      <c r="D649" s="1"/>
      <c r="E649" s="1"/>
    </row>
    <row r="650" spans="4:5" ht="12.75">
      <c r="D650" s="1"/>
      <c r="E650" s="1"/>
    </row>
    <row r="651" spans="4:5" ht="12.75">
      <c r="D651" s="1"/>
      <c r="E651" s="1"/>
    </row>
    <row r="652" spans="4:5" ht="12.75">
      <c r="D652" s="1"/>
      <c r="E652" s="1"/>
    </row>
    <row r="653" spans="4:5" ht="12.75">
      <c r="D653" s="1"/>
      <c r="E653" s="1"/>
    </row>
    <row r="654" spans="4:5" ht="12.75">
      <c r="D654" s="1"/>
      <c r="E654" s="1"/>
    </row>
    <row r="655" spans="4:5" ht="12.75">
      <c r="D655" s="1"/>
      <c r="E655" s="1"/>
    </row>
    <row r="656" spans="4:5" ht="12.75">
      <c r="D656" s="1"/>
      <c r="E656" s="1"/>
    </row>
    <row r="657" spans="4:5" ht="12.75">
      <c r="D657" s="1"/>
      <c r="E657" s="1"/>
    </row>
    <row r="658" spans="4:5" ht="12.75">
      <c r="D658" s="1"/>
      <c r="E658" s="1"/>
    </row>
    <row r="659" spans="4:5" ht="12.75">
      <c r="D659" s="1"/>
      <c r="E659" s="1"/>
    </row>
    <row r="660" spans="4:5" ht="12.75">
      <c r="D660" s="1"/>
      <c r="E660" s="1"/>
    </row>
    <row r="661" spans="4:5" ht="12.75">
      <c r="D661" s="1"/>
      <c r="E661" s="1"/>
    </row>
    <row r="662" spans="4:5" ht="12.75">
      <c r="D662" s="1"/>
      <c r="E662" s="1"/>
    </row>
    <row r="663" spans="4:5" ht="12.75">
      <c r="D663" s="1"/>
      <c r="E663" s="1"/>
    </row>
    <row r="664" spans="4:5" ht="12.75">
      <c r="D664" s="1"/>
      <c r="E664" s="1"/>
    </row>
    <row r="665" spans="4:5" ht="12.75">
      <c r="D665" s="1"/>
      <c r="E665" s="1"/>
    </row>
    <row r="666" spans="4:5" ht="12.75">
      <c r="D666" s="1"/>
      <c r="E666" s="1"/>
    </row>
    <row r="667" spans="4:5" ht="12.75">
      <c r="D667" s="1"/>
      <c r="E667" s="1"/>
    </row>
    <row r="668" spans="4:5" ht="12.75">
      <c r="D668" s="1"/>
      <c r="E668" s="1"/>
    </row>
    <row r="669" spans="4:5" ht="12.75">
      <c r="D669" s="1"/>
      <c r="E669" s="1"/>
    </row>
    <row r="670" spans="4:5" ht="12.75">
      <c r="D670" s="1"/>
      <c r="E670" s="1"/>
    </row>
    <row r="671" spans="4:5" ht="12.75">
      <c r="D671" s="1"/>
      <c r="E671" s="1"/>
    </row>
    <row r="672" spans="4:5" ht="12.75">
      <c r="D672" s="1"/>
      <c r="E672" s="1"/>
    </row>
    <row r="673" spans="4:5" ht="12.75">
      <c r="D673" s="1"/>
      <c r="E673" s="1"/>
    </row>
    <row r="674" spans="4:5" ht="12.75">
      <c r="D674" s="1"/>
      <c r="E674" s="1"/>
    </row>
    <row r="675" spans="4:5" ht="12.75">
      <c r="D675" s="1"/>
      <c r="E675" s="1"/>
    </row>
    <row r="676" spans="4:5" ht="12.75">
      <c r="D676" s="1"/>
      <c r="E676" s="1"/>
    </row>
    <row r="677" spans="4:5" ht="12.75">
      <c r="D677" s="1"/>
      <c r="E677" s="1"/>
    </row>
    <row r="678" spans="4:5" ht="12.75">
      <c r="D678" s="1"/>
      <c r="E678" s="1"/>
    </row>
    <row r="679" spans="4:5" ht="12.75">
      <c r="D679" s="1"/>
      <c r="E679" s="1"/>
    </row>
    <row r="680" spans="4:5" ht="12.75">
      <c r="D680" s="1"/>
      <c r="E680" s="1"/>
    </row>
    <row r="681" spans="4:5" ht="12.75">
      <c r="D681" s="1"/>
      <c r="E681" s="1"/>
    </row>
    <row r="682" spans="4:5" ht="12.75">
      <c r="D682" s="1"/>
      <c r="E682" s="1"/>
    </row>
    <row r="683" spans="4:5" ht="12.75">
      <c r="D683" s="1"/>
      <c r="E683" s="1"/>
    </row>
    <row r="684" spans="4:5" ht="12.75">
      <c r="D684" s="1"/>
      <c r="E684" s="1"/>
    </row>
    <row r="685" spans="4:5" ht="12.75">
      <c r="D685" s="1"/>
      <c r="E685" s="1"/>
    </row>
    <row r="686" spans="4:5" ht="12.75">
      <c r="D686" s="1"/>
      <c r="E686" s="1"/>
    </row>
    <row r="687" spans="4:5" ht="12.75">
      <c r="D687" s="1"/>
      <c r="E687" s="1"/>
    </row>
    <row r="688" spans="4:5" ht="12.75">
      <c r="D688" s="1"/>
      <c r="E688" s="1"/>
    </row>
    <row r="689" spans="4:5" ht="12.75">
      <c r="D689" s="1"/>
      <c r="E689" s="1"/>
    </row>
    <row r="690" spans="4:5" ht="12.75">
      <c r="D690" s="1"/>
      <c r="E690" s="1"/>
    </row>
    <row r="691" spans="4:5" ht="12.75">
      <c r="D691" s="1"/>
      <c r="E691" s="1"/>
    </row>
    <row r="692" spans="4:5" ht="12.75">
      <c r="D692" s="1"/>
      <c r="E692" s="1"/>
    </row>
    <row r="693" spans="4:5" ht="12.75">
      <c r="D693" s="1"/>
      <c r="E693" s="1"/>
    </row>
    <row r="694" spans="4:5" ht="12.75">
      <c r="D694" s="1"/>
      <c r="E694" s="1"/>
    </row>
    <row r="695" spans="4:5" ht="12.75">
      <c r="D695" s="1"/>
      <c r="E695" s="1"/>
    </row>
    <row r="696" spans="4:5" ht="12.75">
      <c r="D696" s="1"/>
      <c r="E696" s="1"/>
    </row>
    <row r="697" spans="4:5" ht="12.75">
      <c r="D697" s="1"/>
      <c r="E697" s="1"/>
    </row>
    <row r="698" spans="4:5" ht="12.75">
      <c r="D698" s="1"/>
      <c r="E698" s="1"/>
    </row>
    <row r="699" spans="4:5" ht="12.75">
      <c r="D699" s="1"/>
      <c r="E699" s="1"/>
    </row>
    <row r="700" spans="4:5" ht="12.75">
      <c r="D700" s="1"/>
      <c r="E700" s="1"/>
    </row>
    <row r="701" spans="4:5" ht="12.75">
      <c r="D701" s="1"/>
      <c r="E701" s="1"/>
    </row>
    <row r="702" spans="4:5" ht="12.75">
      <c r="D702" s="1"/>
      <c r="E702" s="1"/>
    </row>
    <row r="703" spans="4:5" ht="12.75">
      <c r="D703" s="1"/>
      <c r="E703" s="1"/>
    </row>
    <row r="704" spans="4:5" ht="12.75">
      <c r="D704" s="1"/>
      <c r="E704" s="1"/>
    </row>
    <row r="705" spans="4:5" ht="12.75">
      <c r="D705" s="1"/>
      <c r="E705" s="1"/>
    </row>
    <row r="706" spans="4:5" ht="12.75">
      <c r="D706" s="1"/>
      <c r="E706" s="1"/>
    </row>
    <row r="707" spans="4:5" ht="12.75">
      <c r="D707" s="1"/>
      <c r="E707" s="1"/>
    </row>
    <row r="708" spans="4:5" ht="12.75">
      <c r="D708" s="1"/>
      <c r="E708" s="1"/>
    </row>
    <row r="709" spans="4:5" ht="12.75">
      <c r="D709" s="1"/>
      <c r="E709" s="1"/>
    </row>
    <row r="710" spans="4:5" ht="12.75">
      <c r="D710" s="1"/>
      <c r="E710" s="1"/>
    </row>
    <row r="711" spans="4:5" ht="12.75">
      <c r="D711" s="1"/>
      <c r="E711" s="1"/>
    </row>
    <row r="712" spans="4:5" ht="12.75">
      <c r="D712" s="1"/>
      <c r="E712" s="1"/>
    </row>
    <row r="713" spans="4:5" ht="12.75">
      <c r="D713" s="1"/>
      <c r="E713" s="1"/>
    </row>
    <row r="714" spans="4:5" ht="12.75">
      <c r="D714" s="1"/>
      <c r="E714" s="1"/>
    </row>
    <row r="715" spans="4:5" ht="12.75">
      <c r="D715" s="1"/>
      <c r="E715" s="1"/>
    </row>
    <row r="716" spans="4:5" ht="12.75">
      <c r="D716" s="1"/>
      <c r="E716" s="1"/>
    </row>
    <row r="717" spans="4:5" ht="12.75">
      <c r="D717" s="1"/>
      <c r="E717" s="1"/>
    </row>
    <row r="718" spans="4:5" ht="12.75">
      <c r="D718" s="1"/>
      <c r="E718" s="1"/>
    </row>
    <row r="719" spans="4:5" ht="12.75">
      <c r="D719" s="1"/>
      <c r="E719" s="1"/>
    </row>
    <row r="720" spans="4:5" ht="12.75">
      <c r="D720" s="1"/>
      <c r="E720" s="1"/>
    </row>
    <row r="721" spans="4:5" ht="12.75">
      <c r="D721" s="1"/>
      <c r="E721" s="1"/>
    </row>
    <row r="722" spans="4:5" ht="12.75">
      <c r="D722" s="1"/>
      <c r="E722" s="1"/>
    </row>
    <row r="723" spans="4:5" ht="12.75">
      <c r="D723" s="1"/>
      <c r="E723" s="1"/>
    </row>
    <row r="724" spans="4:5" ht="12.75">
      <c r="D724" s="1"/>
      <c r="E724" s="1"/>
    </row>
    <row r="725" spans="4:5" ht="12.75">
      <c r="D725" s="1"/>
      <c r="E725" s="1"/>
    </row>
    <row r="726" spans="4:5" ht="12.75">
      <c r="D726" s="1"/>
      <c r="E726" s="1"/>
    </row>
    <row r="727" spans="4:5" ht="12.75">
      <c r="D727" s="1"/>
      <c r="E727" s="1"/>
    </row>
    <row r="728" spans="4:5" ht="12.75">
      <c r="D728" s="1"/>
      <c r="E728" s="1"/>
    </row>
    <row r="729" spans="4:5" ht="12.75">
      <c r="D729" s="1"/>
      <c r="E729" s="1"/>
    </row>
    <row r="730" spans="4:5" ht="12.75">
      <c r="D730" s="1"/>
      <c r="E730" s="1"/>
    </row>
    <row r="731" spans="4:5" ht="12.75">
      <c r="D731" s="1"/>
      <c r="E731" s="1"/>
    </row>
    <row r="732" spans="4:5" ht="12.75">
      <c r="D732" s="1"/>
      <c r="E732" s="1"/>
    </row>
    <row r="733" spans="4:5" ht="12.75">
      <c r="D733" s="1"/>
      <c r="E733" s="1"/>
    </row>
    <row r="734" spans="4:5" ht="12.75">
      <c r="D734" s="1"/>
      <c r="E734" s="1"/>
    </row>
    <row r="735" spans="4:5" ht="12.75">
      <c r="D735" s="1"/>
      <c r="E735" s="1"/>
    </row>
    <row r="736" spans="4:5" ht="12.75">
      <c r="D736" s="1"/>
      <c r="E736" s="1"/>
    </row>
    <row r="737" spans="4:5" ht="12.75">
      <c r="D737" s="1"/>
      <c r="E737" s="1"/>
    </row>
    <row r="738" spans="4:5" ht="12.75">
      <c r="D738" s="1"/>
      <c r="E738" s="1"/>
    </row>
    <row r="739" spans="4:5" ht="12.75">
      <c r="D739" s="1"/>
      <c r="E739" s="1"/>
    </row>
    <row r="740" spans="4:5" ht="12.75">
      <c r="D740" s="1"/>
      <c r="E740" s="1"/>
    </row>
    <row r="741" spans="4:5" ht="12.75">
      <c r="D741" s="1"/>
      <c r="E741" s="1"/>
    </row>
    <row r="742" spans="4:5" ht="12.75">
      <c r="D742" s="1"/>
      <c r="E742" s="1"/>
    </row>
    <row r="743" spans="4:5" ht="12.75">
      <c r="D743" s="1"/>
      <c r="E743" s="1"/>
    </row>
    <row r="744" spans="4:5" ht="12.75">
      <c r="D744" s="1"/>
      <c r="E744" s="1"/>
    </row>
    <row r="745" spans="4:5" ht="12.75">
      <c r="D745" s="1"/>
      <c r="E745" s="1"/>
    </row>
    <row r="746" spans="4:5" ht="12.75">
      <c r="D746" s="1"/>
      <c r="E746" s="1"/>
    </row>
    <row r="747" spans="4:5" ht="12.75">
      <c r="D747" s="1"/>
      <c r="E747" s="1"/>
    </row>
    <row r="748" spans="4:5" ht="12.75">
      <c r="D748" s="1"/>
      <c r="E748" s="1"/>
    </row>
    <row r="749" spans="4:5" ht="12.75">
      <c r="D749" s="1"/>
      <c r="E749" s="1"/>
    </row>
    <row r="750" spans="4:5" ht="12.75">
      <c r="D750" s="1"/>
      <c r="E750" s="1"/>
    </row>
    <row r="751" spans="4:5" ht="12.75">
      <c r="D751" s="1"/>
      <c r="E751" s="1"/>
    </row>
    <row r="752" spans="4:5" ht="12.75">
      <c r="D752" s="1"/>
      <c r="E752" s="1"/>
    </row>
    <row r="753" spans="4:5" ht="12.75">
      <c r="D753" s="1"/>
      <c r="E753" s="1"/>
    </row>
    <row r="754" spans="4:5" ht="12.75">
      <c r="D754" s="1"/>
      <c r="E754" s="1"/>
    </row>
    <row r="755" spans="4:5" ht="12.75">
      <c r="D755" s="1"/>
      <c r="E755" s="1"/>
    </row>
    <row r="756" spans="4:5" ht="12.75">
      <c r="D756" s="1"/>
      <c r="E756" s="1"/>
    </row>
    <row r="757" spans="4:5" ht="12.75">
      <c r="D757" s="1"/>
      <c r="E757" s="1"/>
    </row>
    <row r="758" spans="4:5" ht="12.75">
      <c r="D758" s="1"/>
      <c r="E758" s="1"/>
    </row>
    <row r="759" spans="4:5" ht="12.75">
      <c r="D759" s="1"/>
      <c r="E759" s="1"/>
    </row>
    <row r="760" spans="4:5" ht="12.75">
      <c r="D760" s="1"/>
      <c r="E760" s="1"/>
    </row>
    <row r="761" spans="4:5" ht="12.75">
      <c r="D761" s="1"/>
      <c r="E761" s="1"/>
    </row>
    <row r="762" spans="4:5" ht="12.75">
      <c r="D762" s="1"/>
      <c r="E762" s="1"/>
    </row>
    <row r="763" spans="4:5" ht="12.75">
      <c r="D763" s="1"/>
      <c r="E763" s="1"/>
    </row>
    <row r="764" spans="4:5" ht="12.75">
      <c r="D764" s="1"/>
      <c r="E764" s="1"/>
    </row>
    <row r="765" spans="4:5" ht="12.75">
      <c r="D765" s="1"/>
      <c r="E765" s="1"/>
    </row>
    <row r="766" spans="4:5" ht="12.75">
      <c r="D766" s="1"/>
      <c r="E766" s="1"/>
    </row>
    <row r="767" spans="4:5" ht="12.75">
      <c r="D767" s="1"/>
      <c r="E767" s="1"/>
    </row>
    <row r="768" spans="4:5" ht="12.75">
      <c r="D768" s="1"/>
      <c r="E768" s="1"/>
    </row>
    <row r="769" spans="4:5" ht="12.75">
      <c r="D769" s="1"/>
      <c r="E769" s="1"/>
    </row>
    <row r="770" spans="4:5" ht="12.75">
      <c r="D770" s="1"/>
      <c r="E770" s="1"/>
    </row>
    <row r="771" spans="4:5" ht="12.75">
      <c r="D771" s="1"/>
      <c r="E771" s="1"/>
    </row>
    <row r="772" spans="4:5" ht="12.75">
      <c r="D772" s="1"/>
      <c r="E772" s="1"/>
    </row>
    <row r="773" spans="4:5" ht="12.75">
      <c r="D773" s="1"/>
      <c r="E773" s="1"/>
    </row>
    <row r="774" spans="4:5" ht="12.75">
      <c r="D774" s="1"/>
      <c r="E774" s="1"/>
    </row>
    <row r="775" spans="4:5" ht="12.75">
      <c r="D775" s="1"/>
      <c r="E775" s="1"/>
    </row>
    <row r="776" spans="4:5" ht="12.75">
      <c r="D776" s="1"/>
      <c r="E776" s="1"/>
    </row>
    <row r="777" spans="4:5" ht="12.75">
      <c r="D777" s="1"/>
      <c r="E777" s="1"/>
    </row>
    <row r="778" spans="4:5" ht="12.75">
      <c r="D778" s="1"/>
      <c r="E778" s="1"/>
    </row>
    <row r="779" spans="4:5" ht="12.75">
      <c r="D779" s="1"/>
      <c r="E779" s="1"/>
    </row>
    <row r="780" spans="4:5" ht="12.75">
      <c r="D780" s="1"/>
      <c r="E780" s="1"/>
    </row>
    <row r="781" spans="4:5" ht="12.75">
      <c r="D781" s="1"/>
      <c r="E781" s="1"/>
    </row>
    <row r="782" spans="4:5" ht="12.75">
      <c r="D782" s="1"/>
      <c r="E782" s="1"/>
    </row>
    <row r="783" spans="4:5" ht="12.75">
      <c r="D783" s="1"/>
      <c r="E783" s="1"/>
    </row>
    <row r="784" spans="4:5" ht="12.75">
      <c r="D784" s="1"/>
      <c r="E784" s="1"/>
    </row>
    <row r="785" spans="4:5" ht="12.75">
      <c r="D785" s="1"/>
      <c r="E785" s="1"/>
    </row>
    <row r="786" spans="4:5" ht="12.75">
      <c r="D786" s="1"/>
      <c r="E786" s="1"/>
    </row>
    <row r="787" spans="4:5" ht="12.75">
      <c r="D787" s="1"/>
      <c r="E787" s="1"/>
    </row>
    <row r="788" spans="4:5" ht="12.75">
      <c r="D788" s="1"/>
      <c r="E788" s="1"/>
    </row>
    <row r="789" spans="4:5" ht="12.75">
      <c r="D789" s="1"/>
      <c r="E789" s="1"/>
    </row>
    <row r="790" spans="4:5" ht="12.75">
      <c r="D790" s="1"/>
      <c r="E790" s="1"/>
    </row>
    <row r="791" spans="4:5" ht="12.75">
      <c r="D791" s="1"/>
      <c r="E791" s="1"/>
    </row>
    <row r="792" spans="4:5" ht="12.75">
      <c r="D792" s="1"/>
      <c r="E792" s="1"/>
    </row>
    <row r="793" spans="4:5" ht="12.75">
      <c r="D793" s="1"/>
      <c r="E793" s="1"/>
    </row>
    <row r="794" spans="4:5" ht="12.75">
      <c r="D794" s="1"/>
      <c r="E794" s="1"/>
    </row>
    <row r="795" spans="4:5" ht="12.75">
      <c r="D795" s="1"/>
      <c r="E795" s="1"/>
    </row>
    <row r="796" spans="4:5" ht="12.75">
      <c r="D796" s="1"/>
      <c r="E796" s="1"/>
    </row>
    <row r="797" spans="4:5" ht="12.75">
      <c r="D797" s="1"/>
      <c r="E797" s="1"/>
    </row>
    <row r="798" spans="4:5" ht="12.75">
      <c r="D798" s="1"/>
      <c r="E798" s="1"/>
    </row>
    <row r="799" spans="4:5" ht="12.75">
      <c r="D799" s="1"/>
      <c r="E799" s="1"/>
    </row>
    <row r="800" spans="4:5" ht="12.75">
      <c r="D800" s="1"/>
      <c r="E800" s="1"/>
    </row>
    <row r="801" spans="4:5" ht="12.75">
      <c r="D801" s="1"/>
      <c r="E801" s="1"/>
    </row>
    <row r="802" spans="4:5" ht="12.75">
      <c r="D802" s="1"/>
      <c r="E802" s="1"/>
    </row>
    <row r="803" spans="4:5" ht="12.75">
      <c r="D803" s="1"/>
      <c r="E803" s="1"/>
    </row>
    <row r="804" spans="4:5" ht="12.75">
      <c r="D804" s="1"/>
      <c r="E804" s="1"/>
    </row>
    <row r="805" spans="4:5" ht="12.75">
      <c r="D805" s="1"/>
      <c r="E805" s="1"/>
    </row>
    <row r="806" spans="4:5" ht="12.75">
      <c r="D806" s="1"/>
      <c r="E806" s="1"/>
    </row>
    <row r="807" spans="4:5" ht="12.75">
      <c r="D807" s="1"/>
      <c r="E807" s="1"/>
    </row>
    <row r="808" spans="4:5" ht="12.75">
      <c r="D808" s="1"/>
      <c r="E808" s="1"/>
    </row>
    <row r="809" spans="4:5" ht="12.75">
      <c r="D809" s="1"/>
      <c r="E809" s="1"/>
    </row>
    <row r="810" spans="4:5" ht="12.75">
      <c r="D810" s="1"/>
      <c r="E810" s="1"/>
    </row>
    <row r="811" spans="4:5" ht="12.75">
      <c r="D811" s="1"/>
      <c r="E811" s="1"/>
    </row>
    <row r="812" spans="4:5" ht="12.75">
      <c r="D812" s="1"/>
      <c r="E812" s="1"/>
    </row>
    <row r="813" spans="4:5" ht="12.75">
      <c r="D813" s="1"/>
      <c r="E813" s="1"/>
    </row>
    <row r="814" spans="4:5" ht="12.75">
      <c r="D814" s="1"/>
      <c r="E814" s="1"/>
    </row>
    <row r="815" spans="4:5" ht="12.75">
      <c r="D815" s="1"/>
      <c r="E815" s="1"/>
    </row>
    <row r="816" spans="4:5" ht="12.75">
      <c r="D816" s="1"/>
      <c r="E816" s="1"/>
    </row>
    <row r="817" spans="4:5" ht="12.75">
      <c r="D817" s="1"/>
      <c r="E817" s="1"/>
    </row>
    <row r="818" spans="4:5" ht="12.75">
      <c r="D818" s="1"/>
      <c r="E818" s="1"/>
    </row>
    <row r="819" spans="4:5" ht="12.75">
      <c r="D819" s="1"/>
      <c r="E819" s="1"/>
    </row>
    <row r="820" spans="4:5" ht="12.75">
      <c r="D820" s="1"/>
      <c r="E820" s="1"/>
    </row>
    <row r="821" spans="4:5" ht="12.75">
      <c r="D821" s="1"/>
      <c r="E821" s="1"/>
    </row>
    <row r="822" spans="4:5" ht="12.75">
      <c r="D822" s="1"/>
      <c r="E822" s="1"/>
    </row>
    <row r="823" spans="4:5" ht="12.75">
      <c r="D823" s="1"/>
      <c r="E823" s="1"/>
    </row>
    <row r="824" spans="4:5" ht="12.75">
      <c r="D824" s="1"/>
      <c r="E824" s="1"/>
    </row>
    <row r="825" spans="4:5" ht="12.75">
      <c r="D825" s="1"/>
      <c r="E825" s="1"/>
    </row>
    <row r="826" spans="4:5" ht="12.75">
      <c r="D826" s="1"/>
      <c r="E826" s="1"/>
    </row>
    <row r="827" spans="4:5" ht="12.75">
      <c r="D827" s="1"/>
      <c r="E827" s="1"/>
    </row>
    <row r="828" spans="4:5" ht="12.75">
      <c r="D828" s="1"/>
      <c r="E828" s="1"/>
    </row>
    <row r="829" spans="4:5" ht="12.75">
      <c r="D829" s="1"/>
      <c r="E829" s="1"/>
    </row>
    <row r="830" spans="4:5" ht="12.75">
      <c r="D830" s="1"/>
      <c r="E830" s="1"/>
    </row>
    <row r="831" spans="4:5" ht="12.75">
      <c r="D831" s="1"/>
      <c r="E831" s="1"/>
    </row>
    <row r="832" spans="4:5" ht="12.75">
      <c r="D832" s="1"/>
      <c r="E832" s="1"/>
    </row>
    <row r="833" spans="4:5" ht="12.75">
      <c r="D833" s="1"/>
      <c r="E833" s="1"/>
    </row>
    <row r="834" spans="4:5" ht="12.75">
      <c r="D834" s="1"/>
      <c r="E834" s="1"/>
    </row>
    <row r="835" spans="4:5" ht="12.75">
      <c r="D835" s="1"/>
      <c r="E835" s="1"/>
    </row>
    <row r="836" spans="4:5" ht="12.75">
      <c r="D836" s="1"/>
      <c r="E836" s="1"/>
    </row>
    <row r="837" spans="4:5" ht="12.75">
      <c r="D837" s="1"/>
      <c r="E837" s="1"/>
    </row>
    <row r="838" spans="4:5" ht="12.75">
      <c r="D838" s="1"/>
      <c r="E838" s="1"/>
    </row>
    <row r="839" spans="4:5" ht="12.75">
      <c r="D839" s="1"/>
      <c r="E839" s="1"/>
    </row>
    <row r="840" spans="4:5" ht="12.75">
      <c r="D840" s="1"/>
      <c r="E840" s="1"/>
    </row>
    <row r="841" spans="4:5" ht="12.75">
      <c r="D841" s="1"/>
      <c r="E841" s="1"/>
    </row>
    <row r="842" spans="4:5" ht="12.75">
      <c r="D842" s="1"/>
      <c r="E842" s="1"/>
    </row>
    <row r="843" spans="4:5" ht="12.75">
      <c r="D843" s="1"/>
      <c r="E843" s="1"/>
    </row>
    <row r="844" spans="4:5" ht="12.75">
      <c r="D844" s="1"/>
      <c r="E844" s="1"/>
    </row>
    <row r="845" spans="4:5" ht="12.75">
      <c r="D845" s="1"/>
      <c r="E845" s="1"/>
    </row>
    <row r="846" spans="4:5" ht="12.75">
      <c r="D846" s="1"/>
      <c r="E846" s="1"/>
    </row>
    <row r="847" spans="4:5" ht="12.75">
      <c r="D847" s="1"/>
      <c r="E847" s="1"/>
    </row>
    <row r="848" spans="4:5" ht="12.75">
      <c r="D848" s="1"/>
      <c r="E848" s="1"/>
    </row>
    <row r="849" spans="4:5" ht="12.75">
      <c r="D849" s="1"/>
      <c r="E849" s="1"/>
    </row>
    <row r="850" spans="4:5" ht="12.75">
      <c r="D850" s="1"/>
      <c r="E850" s="1"/>
    </row>
    <row r="851" spans="4:5" ht="12.75">
      <c r="D851" s="1"/>
      <c r="E851" s="1"/>
    </row>
    <row r="852" spans="4:5" ht="12.75">
      <c r="D852" s="1"/>
      <c r="E852" s="1"/>
    </row>
    <row r="853" spans="4:5" ht="12.75">
      <c r="D853" s="1"/>
      <c r="E853" s="1"/>
    </row>
    <row r="854" spans="4:5" ht="12.75">
      <c r="D854" s="1"/>
      <c r="E854" s="1"/>
    </row>
    <row r="855" spans="4:5" ht="12.75">
      <c r="D855" s="1"/>
      <c r="E855" s="1"/>
    </row>
    <row r="856" spans="4:5" ht="12.75">
      <c r="D856" s="1"/>
      <c r="E856" s="1"/>
    </row>
    <row r="857" spans="4:5" ht="12.75">
      <c r="D857" s="1"/>
      <c r="E857" s="1"/>
    </row>
    <row r="858" spans="4:5" ht="12.75">
      <c r="D858" s="1"/>
      <c r="E858" s="1"/>
    </row>
    <row r="859" spans="4:5" ht="12.75">
      <c r="D859" s="1"/>
      <c r="E859" s="1"/>
    </row>
    <row r="860" spans="4:5" ht="12.75">
      <c r="D860" s="1"/>
      <c r="E860" s="1"/>
    </row>
    <row r="861" spans="4:5" ht="12.75">
      <c r="D861" s="1"/>
      <c r="E861" s="1"/>
    </row>
    <row r="862" spans="4:5" ht="12.75">
      <c r="D862" s="1"/>
      <c r="E862" s="1"/>
    </row>
    <row r="863" spans="4:5" ht="12.75">
      <c r="D863" s="1"/>
      <c r="E863" s="1"/>
    </row>
    <row r="864" spans="4:5" ht="12.75">
      <c r="D864" s="1"/>
      <c r="E864" s="1"/>
    </row>
    <row r="865" spans="4:5" ht="12.75">
      <c r="D865" s="1"/>
      <c r="E865" s="1"/>
    </row>
    <row r="866" spans="4:5" ht="12.75">
      <c r="D866" s="1"/>
      <c r="E866" s="1"/>
    </row>
    <row r="867" spans="4:5" ht="12.75">
      <c r="D867" s="1"/>
      <c r="E867" s="1"/>
    </row>
    <row r="868" spans="4:5" ht="12.75">
      <c r="D868" s="1"/>
      <c r="E868" s="1"/>
    </row>
    <row r="869" spans="4:5" ht="12.75">
      <c r="D869" s="1"/>
      <c r="E869" s="1"/>
    </row>
    <row r="870" spans="4:5" ht="12.75">
      <c r="D870" s="1"/>
      <c r="E870" s="1"/>
    </row>
    <row r="871" spans="4:5" ht="12.75">
      <c r="D871" s="1"/>
      <c r="E871" s="1"/>
    </row>
    <row r="872" spans="4:5" ht="12.75">
      <c r="D872" s="1"/>
      <c r="E872" s="1"/>
    </row>
    <row r="873" spans="4:5" ht="12.75">
      <c r="D873" s="1"/>
      <c r="E873" s="1"/>
    </row>
    <row r="874" spans="4:5" ht="12.75">
      <c r="D874" s="1"/>
      <c r="E874" s="1"/>
    </row>
    <row r="875" spans="4:5" ht="12.75">
      <c r="D875" s="1"/>
      <c r="E875" s="1"/>
    </row>
    <row r="876" spans="4:5" ht="12.75">
      <c r="D876" s="1"/>
      <c r="E876" s="1"/>
    </row>
    <row r="877" spans="4:5" ht="12.75">
      <c r="D877" s="1"/>
      <c r="E877" s="1"/>
    </row>
    <row r="878" spans="4:5" ht="12.75">
      <c r="D878" s="1"/>
      <c r="E878" s="1"/>
    </row>
    <row r="879" spans="4:5" ht="12.75">
      <c r="D879" s="1"/>
      <c r="E879" s="1"/>
    </row>
    <row r="880" spans="4:5" ht="12.75">
      <c r="D880" s="1"/>
      <c r="E880" s="1"/>
    </row>
    <row r="881" spans="4:5" ht="12.75">
      <c r="D881" s="1"/>
      <c r="E881" s="1"/>
    </row>
    <row r="882" spans="4:5" ht="12.75">
      <c r="D882" s="1"/>
      <c r="E882" s="1"/>
    </row>
    <row r="883" spans="4:5" ht="12.75">
      <c r="D883" s="1"/>
      <c r="E883" s="1"/>
    </row>
    <row r="884" spans="4:5" ht="12.75">
      <c r="D884" s="1"/>
      <c r="E884" s="1"/>
    </row>
    <row r="885" spans="4:5" ht="12.75">
      <c r="D885" s="1"/>
      <c r="E885" s="1"/>
    </row>
    <row r="886" spans="4:5" ht="12.75">
      <c r="D886" s="1"/>
      <c r="E886" s="1"/>
    </row>
    <row r="887" spans="4:5" ht="12.75">
      <c r="D887" s="1"/>
      <c r="E887" s="1"/>
    </row>
    <row r="888" spans="4:5" ht="12.75">
      <c r="D888" s="1"/>
      <c r="E888" s="1"/>
    </row>
    <row r="889" spans="4:5" ht="12.75">
      <c r="D889" s="1"/>
      <c r="E889" s="1"/>
    </row>
    <row r="890" spans="4:5" ht="12.75">
      <c r="D890" s="1"/>
      <c r="E890" s="1"/>
    </row>
    <row r="891" spans="4:5" ht="12.75">
      <c r="D891" s="1"/>
      <c r="E891" s="1"/>
    </row>
    <row r="892" spans="4:5" ht="12.75">
      <c r="D892" s="1"/>
      <c r="E892" s="1"/>
    </row>
    <row r="893" spans="4:5" ht="12.75">
      <c r="D893" s="1"/>
      <c r="E893" s="1"/>
    </row>
    <row r="894" spans="4:5" ht="12.75">
      <c r="D894" s="1"/>
      <c r="E894" s="1"/>
    </row>
    <row r="895" spans="4:5" ht="12.75">
      <c r="D895" s="1"/>
      <c r="E895" s="1"/>
    </row>
    <row r="896" spans="4:5" ht="12.75">
      <c r="D896" s="1"/>
      <c r="E896" s="1"/>
    </row>
    <row r="897" spans="4:5" ht="12.75">
      <c r="D897" s="1"/>
      <c r="E897" s="1"/>
    </row>
    <row r="898" spans="4:5" ht="12.75">
      <c r="D898" s="1"/>
      <c r="E898" s="1"/>
    </row>
    <row r="899" spans="4:5" ht="12.75">
      <c r="D899" s="1"/>
      <c r="E899" s="1"/>
    </row>
    <row r="900" spans="4:5" ht="12.75">
      <c r="D900" s="1"/>
      <c r="E900" s="1"/>
    </row>
    <row r="901" spans="4:5" ht="12.75">
      <c r="D901" s="1"/>
      <c r="E901" s="1"/>
    </row>
    <row r="902" spans="4:5" ht="12.75">
      <c r="D902" s="1"/>
      <c r="E902" s="1"/>
    </row>
    <row r="903" spans="4:5" ht="12.75">
      <c r="D903" s="1"/>
      <c r="E903" s="1"/>
    </row>
    <row r="904" spans="4:5" ht="12.75">
      <c r="D904" s="1"/>
      <c r="E904" s="1"/>
    </row>
    <row r="905" spans="4:5" ht="12.75">
      <c r="D905" s="1"/>
      <c r="E905" s="1"/>
    </row>
    <row r="906" spans="4:5" ht="12.75">
      <c r="D906" s="1"/>
      <c r="E906" s="1"/>
    </row>
    <row r="907" spans="4:5" ht="12.75">
      <c r="D907" s="1"/>
      <c r="E907" s="1"/>
    </row>
    <row r="908" spans="4:5" ht="12.75">
      <c r="D908" s="1"/>
      <c r="E908" s="1"/>
    </row>
    <row r="909" spans="4:5" ht="12.75">
      <c r="D909" s="1"/>
      <c r="E909" s="1"/>
    </row>
    <row r="910" spans="4:5" ht="12.75">
      <c r="D910" s="1"/>
      <c r="E910" s="1"/>
    </row>
    <row r="911" spans="4:5" ht="12.75">
      <c r="D911" s="1"/>
      <c r="E911" s="1"/>
    </row>
    <row r="912" spans="4:5" ht="12.75">
      <c r="D912" s="1"/>
      <c r="E912" s="1"/>
    </row>
    <row r="913" spans="4:5" ht="12.75">
      <c r="D913" s="1"/>
      <c r="E913" s="1"/>
    </row>
    <row r="914" spans="4:5" ht="12.75">
      <c r="D914" s="1"/>
      <c r="E914" s="1"/>
    </row>
    <row r="915" spans="4:5" ht="12.75">
      <c r="D915" s="1"/>
      <c r="E915" s="1"/>
    </row>
    <row r="916" spans="4:5" ht="12.75">
      <c r="D916" s="1"/>
      <c r="E916" s="1"/>
    </row>
    <row r="917" spans="4:5" ht="12.75">
      <c r="D917" s="1"/>
      <c r="E917" s="1"/>
    </row>
    <row r="918" spans="4:5" ht="12.75">
      <c r="D918" s="1"/>
      <c r="E918" s="1"/>
    </row>
    <row r="919" spans="4:5" ht="12.75">
      <c r="D919" s="1"/>
      <c r="E919" s="1"/>
    </row>
    <row r="920" spans="4:5" ht="12.75">
      <c r="D920" s="1"/>
      <c r="E920" s="1"/>
    </row>
    <row r="921" spans="4:5" ht="12.75">
      <c r="D921" s="1"/>
      <c r="E921" s="1"/>
    </row>
    <row r="922" spans="4:5" ht="12.75">
      <c r="D922" s="1"/>
      <c r="E922" s="1"/>
    </row>
    <row r="923" spans="4:5" ht="12.75">
      <c r="D923" s="1"/>
      <c r="E923" s="1"/>
    </row>
    <row r="924" spans="4:5" ht="12.75">
      <c r="D924" s="1"/>
      <c r="E924" s="1"/>
    </row>
    <row r="925" spans="4:5" ht="12.75">
      <c r="D925" s="1"/>
      <c r="E925" s="1"/>
    </row>
    <row r="926" spans="4:5" ht="12.75">
      <c r="D926" s="1"/>
      <c r="E926" s="1"/>
    </row>
    <row r="927" spans="4:5" ht="12.75">
      <c r="D927" s="1"/>
      <c r="E927" s="1"/>
    </row>
    <row r="928" spans="4:5" ht="12.75">
      <c r="D928" s="1"/>
      <c r="E928" s="1"/>
    </row>
    <row r="929" spans="4:5" ht="12.75">
      <c r="D929" s="1"/>
      <c r="E929" s="1"/>
    </row>
    <row r="930" spans="4:5" ht="12.75">
      <c r="D930" s="1"/>
      <c r="E930" s="1"/>
    </row>
    <row r="931" spans="4:5" ht="12.75">
      <c r="D931" s="1"/>
      <c r="E931" s="1"/>
    </row>
    <row r="932" spans="4:5" ht="12.75">
      <c r="D932" s="1"/>
      <c r="E932" s="1"/>
    </row>
    <row r="933" spans="4:5" ht="12.75">
      <c r="D933" s="1"/>
      <c r="E933" s="1"/>
    </row>
    <row r="934" spans="4:5" ht="12.75">
      <c r="D934" s="1"/>
      <c r="E934" s="1"/>
    </row>
    <row r="935" spans="4:5" ht="12.75">
      <c r="D935" s="1"/>
      <c r="E935" s="1"/>
    </row>
    <row r="936" spans="4:5" ht="12.75">
      <c r="D936" s="1"/>
      <c r="E936" s="1"/>
    </row>
    <row r="937" spans="4:5" ht="12.75">
      <c r="D937" s="1"/>
      <c r="E937" s="1"/>
    </row>
    <row r="938" spans="4:5" ht="12.75">
      <c r="D938" s="1"/>
      <c r="E938" s="1"/>
    </row>
    <row r="939" spans="4:5" ht="12.75">
      <c r="D939" s="1"/>
      <c r="E939" s="1"/>
    </row>
    <row r="940" spans="4:5" ht="12.75">
      <c r="D940" s="1"/>
      <c r="E940" s="1"/>
    </row>
    <row r="941" spans="4:5" ht="12.75">
      <c r="D941" s="1"/>
      <c r="E941" s="1"/>
    </row>
    <row r="942" spans="4:5" ht="12.75">
      <c r="D942" s="1"/>
      <c r="E942" s="1"/>
    </row>
    <row r="943" spans="4:5" ht="12.75">
      <c r="D943" s="1"/>
      <c r="E943" s="1"/>
    </row>
    <row r="944" spans="4:5" ht="12.75">
      <c r="D944" s="1"/>
      <c r="E944" s="1"/>
    </row>
    <row r="945" spans="4:5" ht="12.75">
      <c r="D945" s="1"/>
      <c r="E945" s="1"/>
    </row>
    <row r="946" spans="4:5" ht="12.75">
      <c r="D946" s="1"/>
      <c r="E946" s="1"/>
    </row>
    <row r="947" spans="4:5" ht="12.75">
      <c r="D947" s="1"/>
      <c r="E947" s="1"/>
    </row>
    <row r="948" spans="4:5" ht="12.75">
      <c r="D948" s="1"/>
      <c r="E948" s="1"/>
    </row>
    <row r="949" spans="4:5" ht="12.75">
      <c r="D949" s="1"/>
      <c r="E949" s="1"/>
    </row>
    <row r="950" spans="4:5" ht="12.75">
      <c r="D950" s="1"/>
      <c r="E950" s="1"/>
    </row>
    <row r="951" spans="4:5" ht="12.75">
      <c r="D951" s="1"/>
      <c r="E951" s="1"/>
    </row>
    <row r="952" spans="4:5" ht="12.75">
      <c r="D952" s="1"/>
      <c r="E952" s="1"/>
    </row>
    <row r="953" spans="4:5" ht="12.75">
      <c r="D953" s="1"/>
      <c r="E953" s="1"/>
    </row>
    <row r="954" spans="4:5" ht="12.75">
      <c r="D954" s="1"/>
      <c r="E954" s="1"/>
    </row>
    <row r="955" spans="4:5" ht="12.75">
      <c r="D955" s="1"/>
      <c r="E955" s="1"/>
    </row>
    <row r="956" spans="4:5" ht="12.75">
      <c r="D956" s="1"/>
      <c r="E956" s="1"/>
    </row>
    <row r="957" spans="4:5" ht="12.75">
      <c r="D957" s="1"/>
      <c r="E957" s="1"/>
    </row>
    <row r="958" spans="4:5" ht="12.75">
      <c r="D958" s="1"/>
      <c r="E958" s="1"/>
    </row>
    <row r="959" spans="4:5" ht="12.75">
      <c r="D959" s="1"/>
      <c r="E959" s="1"/>
    </row>
    <row r="960" spans="4:5" ht="12.75">
      <c r="D960" s="1"/>
      <c r="E960" s="1"/>
    </row>
    <row r="961" spans="4:5" ht="12.75">
      <c r="D961" s="1"/>
      <c r="E961" s="1"/>
    </row>
    <row r="962" spans="4:5" ht="12.75">
      <c r="D962" s="1"/>
      <c r="E962" s="1"/>
    </row>
    <row r="963" spans="4:5" ht="12.75">
      <c r="D963" s="1"/>
      <c r="E963" s="1"/>
    </row>
    <row r="964" spans="4:5" ht="12.75">
      <c r="D964" s="1"/>
      <c r="E964" s="1"/>
    </row>
    <row r="965" spans="4:5" ht="12.75">
      <c r="D965" s="1"/>
      <c r="E965" s="1"/>
    </row>
    <row r="966" spans="4:5" ht="12.75">
      <c r="D966" s="1"/>
      <c r="E966" s="1"/>
    </row>
    <row r="967" spans="4:5" ht="12.75">
      <c r="D967" s="1"/>
      <c r="E967" s="1"/>
    </row>
    <row r="968" spans="4:5" ht="12.75">
      <c r="D968" s="1"/>
      <c r="E968" s="1"/>
    </row>
    <row r="969" spans="4:5" ht="12.75">
      <c r="D969" s="1"/>
      <c r="E969" s="1"/>
    </row>
    <row r="970" spans="4:5" ht="12.75">
      <c r="D970" s="1"/>
      <c r="E970" s="1"/>
    </row>
    <row r="971" spans="4:5" ht="12.75">
      <c r="D971" s="1"/>
      <c r="E971" s="1"/>
    </row>
    <row r="972" spans="4:5" ht="12.75">
      <c r="D972" s="1"/>
      <c r="E972" s="1"/>
    </row>
    <row r="973" spans="4:5" ht="12.75">
      <c r="D973" s="1"/>
      <c r="E973" s="1"/>
    </row>
    <row r="974" spans="4:5" ht="12.75">
      <c r="D974" s="1"/>
      <c r="E974" s="1"/>
    </row>
    <row r="975" spans="4:5" ht="12.75">
      <c r="D975" s="1"/>
      <c r="E975" s="1"/>
    </row>
    <row r="976" spans="4:5" ht="12.75">
      <c r="D976" s="1"/>
      <c r="E976" s="1"/>
    </row>
    <row r="977" spans="4:5" ht="12.75">
      <c r="D977" s="1"/>
      <c r="E977" s="1"/>
    </row>
    <row r="978" spans="4:5" ht="12.75">
      <c r="D978" s="1"/>
      <c r="E978" s="1"/>
    </row>
    <row r="979" spans="4:5" ht="12.75">
      <c r="D979" s="1"/>
      <c r="E979" s="1"/>
    </row>
    <row r="980" spans="4:5" ht="12.75">
      <c r="D980" s="1"/>
      <c r="E980" s="1"/>
    </row>
    <row r="981" spans="4:5" ht="12.75">
      <c r="D981" s="1"/>
      <c r="E981" s="1"/>
    </row>
    <row r="982" spans="4:5" ht="12.75">
      <c r="D982" s="1"/>
      <c r="E982" s="1"/>
    </row>
    <row r="983" spans="4:5" ht="12.75">
      <c r="D983" s="1"/>
      <c r="E983" s="1"/>
    </row>
    <row r="984" spans="4:5" ht="12.75">
      <c r="D984" s="1"/>
      <c r="E984" s="1"/>
    </row>
    <row r="985" spans="4:5" ht="12.75">
      <c r="D985" s="1"/>
      <c r="E985" s="1"/>
    </row>
    <row r="986" spans="4:5" ht="12.75">
      <c r="D986" s="1"/>
      <c r="E986" s="1"/>
    </row>
    <row r="987" spans="4:5" ht="12.75">
      <c r="D987" s="1"/>
      <c r="E987" s="1"/>
    </row>
    <row r="988" spans="4:5" ht="12.75">
      <c r="D988" s="1"/>
      <c r="E988" s="1"/>
    </row>
    <row r="989" spans="4:5" ht="12.75">
      <c r="D989" s="1"/>
      <c r="E989" s="1"/>
    </row>
    <row r="990" spans="4:5" ht="12.75">
      <c r="D990" s="1"/>
      <c r="E990" s="1"/>
    </row>
    <row r="991" spans="4:5" ht="12.75">
      <c r="D991" s="1"/>
      <c r="E991" s="1"/>
    </row>
    <row r="992" spans="4:5" ht="12.75">
      <c r="D992" s="1"/>
      <c r="E992" s="1"/>
    </row>
    <row r="993" spans="4:5" ht="12.75">
      <c r="D993" s="1"/>
      <c r="E993" s="1"/>
    </row>
    <row r="994" spans="4:5" ht="12.75">
      <c r="D994" s="1"/>
      <c r="E994" s="1"/>
    </row>
    <row r="995" spans="4:5" ht="12.75">
      <c r="D995" s="1"/>
      <c r="E995" s="1"/>
    </row>
    <row r="996" spans="4:5" ht="12.75">
      <c r="D996" s="1"/>
      <c r="E996" s="1"/>
    </row>
    <row r="997" spans="4:5" ht="12.75">
      <c r="D997" s="1"/>
      <c r="E997" s="1"/>
    </row>
    <row r="998" spans="4:5" ht="12.75">
      <c r="D998" s="1"/>
      <c r="E998" s="1"/>
    </row>
    <row r="999" spans="4:5" ht="12.75">
      <c r="D999" s="1"/>
      <c r="E999" s="1"/>
    </row>
    <row r="1000" spans="4:5" ht="12.75">
      <c r="D1000" s="1"/>
      <c r="E1000" s="1"/>
    </row>
    <row r="1001" spans="4:5" ht="12.75">
      <c r="D1001" s="1"/>
      <c r="E1001" s="1"/>
    </row>
    <row r="1002" spans="4:5" ht="12.75">
      <c r="D1002" s="1"/>
      <c r="E1002" s="1"/>
    </row>
    <row r="1003" spans="4:5" ht="12.75">
      <c r="D1003" s="1"/>
      <c r="E1003" s="1"/>
    </row>
    <row r="1004" spans="4:5" ht="12.75">
      <c r="D1004" s="1"/>
      <c r="E1004" s="1"/>
    </row>
    <row r="1005" spans="4:5" ht="12.75">
      <c r="D1005" s="1"/>
      <c r="E1005" s="1"/>
    </row>
    <row r="1006" spans="4:5" ht="12.75">
      <c r="D1006" s="1"/>
      <c r="E1006" s="1"/>
    </row>
    <row r="1007" spans="4:5" ht="12.75">
      <c r="D1007" s="1"/>
      <c r="E1007" s="1"/>
    </row>
    <row r="1008" spans="4:5" ht="12.75">
      <c r="D1008" s="1"/>
      <c r="E1008" s="1"/>
    </row>
    <row r="1009" spans="4:5" ht="12.75">
      <c r="D1009" s="1"/>
      <c r="E1009" s="1"/>
    </row>
    <row r="1010" spans="4:5" ht="12.75">
      <c r="D1010" s="1"/>
      <c r="E1010" s="1"/>
    </row>
    <row r="1011" spans="4:5" ht="12.75">
      <c r="D1011" s="1"/>
      <c r="E1011" s="1"/>
    </row>
    <row r="1012" spans="4:5" ht="12.75">
      <c r="D1012" s="1"/>
      <c r="E1012" s="1"/>
    </row>
    <row r="1013" spans="4:5" ht="12.75">
      <c r="D1013" s="1"/>
      <c r="E1013" s="1"/>
    </row>
    <row r="1014" spans="4:5" ht="12.75">
      <c r="D1014" s="1"/>
      <c r="E1014" s="1"/>
    </row>
    <row r="1015" spans="4:5" ht="12.75">
      <c r="D1015" s="1"/>
      <c r="E1015" s="1"/>
    </row>
    <row r="1016" spans="4:5" ht="12.75">
      <c r="D1016" s="1"/>
      <c r="E1016" s="1"/>
    </row>
    <row r="1017" spans="4:5" ht="12.75">
      <c r="D1017" s="1"/>
      <c r="E1017" s="1"/>
    </row>
    <row r="1018" spans="4:5" ht="12.75">
      <c r="D1018" s="1"/>
      <c r="E1018" s="1"/>
    </row>
    <row r="1019" spans="4:5" ht="12.75">
      <c r="D1019" s="1"/>
      <c r="E1019" s="1"/>
    </row>
    <row r="1020" spans="4:5" ht="12.75">
      <c r="D1020" s="1"/>
      <c r="E1020" s="1"/>
    </row>
    <row r="1021" spans="4:5" ht="12.75">
      <c r="D1021" s="1"/>
      <c r="E1021" s="1"/>
    </row>
    <row r="1022" spans="4:5" ht="12.75">
      <c r="D1022" s="1"/>
      <c r="E1022" s="1"/>
    </row>
    <row r="1023" spans="4:5" ht="12.75">
      <c r="D1023" s="1"/>
      <c r="E1023" s="1"/>
    </row>
    <row r="1024" spans="4:5" ht="12.75">
      <c r="D1024" s="1"/>
      <c r="E1024" s="1"/>
    </row>
    <row r="1025" spans="4:5" ht="12.75">
      <c r="D1025" s="1"/>
      <c r="E1025" s="1"/>
    </row>
    <row r="1026" spans="4:5" ht="12.75">
      <c r="D1026" s="1"/>
      <c r="E1026" s="1"/>
    </row>
    <row r="1027" spans="4:5" ht="12.75">
      <c r="D1027" s="1"/>
      <c r="E1027" s="1"/>
    </row>
    <row r="1028" spans="4:5" ht="12.75">
      <c r="D1028" s="1"/>
      <c r="E1028" s="1"/>
    </row>
    <row r="1029" spans="4:5" ht="12.75">
      <c r="D1029" s="1"/>
      <c r="E1029" s="1"/>
    </row>
    <row r="1030" spans="4:5" ht="12.75">
      <c r="D1030" s="1"/>
      <c r="E1030" s="1"/>
    </row>
    <row r="1031" spans="4:5" ht="12.75">
      <c r="D1031" s="1"/>
      <c r="E1031" s="1"/>
    </row>
    <row r="1032" spans="4:5" ht="12.75">
      <c r="D1032" s="1"/>
      <c r="E1032" s="1"/>
    </row>
    <row r="1033" spans="4:5" ht="12.75">
      <c r="D1033" s="1"/>
      <c r="E1033" s="1"/>
    </row>
    <row r="1034" spans="4:5" ht="12.75">
      <c r="D1034" s="1"/>
      <c r="E1034" s="1"/>
    </row>
    <row r="1035" spans="4:5" ht="12.75">
      <c r="D1035" s="1"/>
      <c r="E1035" s="1"/>
    </row>
    <row r="1036" spans="4:5" ht="12.75">
      <c r="D1036" s="1"/>
      <c r="E1036" s="1"/>
    </row>
    <row r="1037" spans="4:5" ht="12.75">
      <c r="D1037" s="1"/>
      <c r="E1037" s="1"/>
    </row>
    <row r="1038" spans="4:5" ht="12.75">
      <c r="D1038" s="1"/>
      <c r="E1038" s="1"/>
    </row>
    <row r="1039" spans="4:5" ht="12.75">
      <c r="D1039" s="1"/>
      <c r="E1039" s="1"/>
    </row>
    <row r="1040" spans="4:5" ht="12.75">
      <c r="D1040" s="1"/>
      <c r="E1040" s="1"/>
    </row>
    <row r="1041" spans="4:5" ht="12.75">
      <c r="D1041" s="1"/>
      <c r="E1041" s="1"/>
    </row>
    <row r="1042" spans="4:5" ht="12.75">
      <c r="D1042" s="1"/>
      <c r="E1042" s="1"/>
    </row>
    <row r="1043" spans="4:5" ht="12.75">
      <c r="D1043" s="1"/>
      <c r="E1043" s="1"/>
    </row>
    <row r="1044" spans="4:5" ht="12.75">
      <c r="D1044" s="1"/>
      <c r="E1044" s="1"/>
    </row>
    <row r="1045" spans="4:5" ht="12.75">
      <c r="D1045" s="1"/>
      <c r="E1045" s="1"/>
    </row>
    <row r="1046" spans="4:5" ht="12.75">
      <c r="D1046" s="1"/>
      <c r="E1046" s="1"/>
    </row>
    <row r="1047" spans="4:5" ht="12.75">
      <c r="D1047" s="1"/>
      <c r="E1047" s="1"/>
    </row>
    <row r="1048" spans="4:5" ht="12.75">
      <c r="D1048" s="1"/>
      <c r="E1048" s="1"/>
    </row>
    <row r="1049" spans="4:5" ht="12.75">
      <c r="D1049" s="1"/>
      <c r="E1049" s="1"/>
    </row>
    <row r="1050" spans="4:5" ht="12.75">
      <c r="D1050" s="1"/>
      <c r="E1050" s="1"/>
    </row>
    <row r="1051" spans="4:5" ht="12.75">
      <c r="D1051" s="1"/>
      <c r="E1051" s="1"/>
    </row>
    <row r="1052" spans="4:5" ht="12.75">
      <c r="D1052" s="1"/>
      <c r="E1052" s="1"/>
    </row>
    <row r="1053" spans="4:5" ht="12.75">
      <c r="D1053" s="1"/>
      <c r="E1053" s="1"/>
    </row>
  </sheetData>
  <sheetProtection/>
  <mergeCells count="102">
    <mergeCell ref="E54:E56"/>
    <mergeCell ref="F52:F53"/>
    <mergeCell ref="G52:G53"/>
    <mergeCell ref="E51:E53"/>
    <mergeCell ref="M55:M56"/>
    <mergeCell ref="F55:F56"/>
    <mergeCell ref="G55:G56"/>
    <mergeCell ref="I55:I56"/>
    <mergeCell ref="J55:J56"/>
    <mergeCell ref="D13:D14"/>
    <mergeCell ref="K70:K71"/>
    <mergeCell ref="L70:L71"/>
    <mergeCell ref="M70:M71"/>
    <mergeCell ref="F70:F71"/>
    <mergeCell ref="G70:G71"/>
    <mergeCell ref="I70:I71"/>
    <mergeCell ref="J70:J71"/>
    <mergeCell ref="K64:K65"/>
    <mergeCell ref="L64:L65"/>
    <mergeCell ref="F64:F65"/>
    <mergeCell ref="G64:G65"/>
    <mergeCell ref="F67:F68"/>
    <mergeCell ref="G67:G68"/>
    <mergeCell ref="I67:I68"/>
    <mergeCell ref="J67:J68"/>
    <mergeCell ref="I64:I65"/>
    <mergeCell ref="J64:J65"/>
    <mergeCell ref="K67:K68"/>
    <mergeCell ref="L67:L68"/>
    <mergeCell ref="M67:M68"/>
    <mergeCell ref="K58:K59"/>
    <mergeCell ref="K61:K62"/>
    <mergeCell ref="L58:L59"/>
    <mergeCell ref="I43:I44"/>
    <mergeCell ref="L43:L44"/>
    <mergeCell ref="M64:M65"/>
    <mergeCell ref="M58:M59"/>
    <mergeCell ref="L61:L62"/>
    <mergeCell ref="M61:M62"/>
    <mergeCell ref="F61:F62"/>
    <mergeCell ref="G61:G62"/>
    <mergeCell ref="I61:I62"/>
    <mergeCell ref="J61:J62"/>
    <mergeCell ref="G58:G59"/>
    <mergeCell ref="M52:M53"/>
    <mergeCell ref="J52:J53"/>
    <mergeCell ref="K52:K53"/>
    <mergeCell ref="L52:L53"/>
    <mergeCell ref="I58:I59"/>
    <mergeCell ref="F58:F59"/>
    <mergeCell ref="M43:M44"/>
    <mergeCell ref="G46:G47"/>
    <mergeCell ref="I46:I47"/>
    <mergeCell ref="J46:J47"/>
    <mergeCell ref="K46:K47"/>
    <mergeCell ref="J58:J59"/>
    <mergeCell ref="M46:M47"/>
    <mergeCell ref="L55:L56"/>
    <mergeCell ref="I52:I53"/>
    <mergeCell ref="E60:E62"/>
    <mergeCell ref="O35:R35"/>
    <mergeCell ref="E45:E47"/>
    <mergeCell ref="E48:E50"/>
    <mergeCell ref="H42:H56"/>
    <mergeCell ref="E42:E44"/>
    <mergeCell ref="F43:F44"/>
    <mergeCell ref="G43:G44"/>
    <mergeCell ref="J43:J44"/>
    <mergeCell ref="F46:F47"/>
    <mergeCell ref="D33:V34"/>
    <mergeCell ref="H57:H71"/>
    <mergeCell ref="E63:E65"/>
    <mergeCell ref="E66:E68"/>
    <mergeCell ref="E69:E71"/>
    <mergeCell ref="D42:D56"/>
    <mergeCell ref="D57:D71"/>
    <mergeCell ref="E57:E59"/>
    <mergeCell ref="L46:L47"/>
    <mergeCell ref="K55:K56"/>
    <mergeCell ref="K13:K14"/>
    <mergeCell ref="L13:L14"/>
    <mergeCell ref="M49:M50"/>
    <mergeCell ref="F49:F50"/>
    <mergeCell ref="G49:G50"/>
    <mergeCell ref="I49:I50"/>
    <mergeCell ref="J49:J50"/>
    <mergeCell ref="K49:K50"/>
    <mergeCell ref="L49:L50"/>
    <mergeCell ref="K43:K44"/>
    <mergeCell ref="E13:E14"/>
    <mergeCell ref="F13:F14"/>
    <mergeCell ref="G13:G14"/>
    <mergeCell ref="H13:H14"/>
    <mergeCell ref="I13:I14"/>
    <mergeCell ref="J13:J14"/>
    <mergeCell ref="Q13:Q14"/>
    <mergeCell ref="R13:R14"/>
    <mergeCell ref="S13:S14"/>
    <mergeCell ref="M13:M14"/>
    <mergeCell ref="N13:N14"/>
    <mergeCell ref="O13:O14"/>
    <mergeCell ref="P13:P14"/>
  </mergeCells>
  <printOptions/>
  <pageMargins left="0.75" right="0.75" top="1" bottom="1" header="0" footer="0"/>
  <pageSetup horizontalDpi="120" verticalDpi="12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D2:E483"/>
  <sheetViews>
    <sheetView zoomScale="85" zoomScaleNormal="85" zoomScalePageLayoutView="0" workbookViewId="0" topLeftCell="A1">
      <selection activeCell="E22" sqref="E22"/>
    </sheetView>
  </sheetViews>
  <sheetFormatPr defaultColWidth="11.421875" defaultRowHeight="12.75"/>
  <cols>
    <col min="4" max="4" width="104.140625" style="0" customWidth="1"/>
    <col min="5" max="5" width="25.421875" style="0" customWidth="1"/>
  </cols>
  <sheetData>
    <row r="2" ht="15.75">
      <c r="D2" s="37" t="s">
        <v>94</v>
      </c>
    </row>
    <row r="3" ht="15.75">
      <c r="D3" s="44"/>
    </row>
    <row r="4" ht="15.75">
      <c r="D4" s="45" t="s">
        <v>115</v>
      </c>
    </row>
    <row r="6" spans="4:5" ht="15.75">
      <c r="D6" s="21" t="s">
        <v>144</v>
      </c>
      <c r="E6" s="6">
        <v>130000</v>
      </c>
    </row>
    <row r="8" spans="4:5" ht="15.75">
      <c r="D8" s="21" t="s">
        <v>145</v>
      </c>
      <c r="E8" s="6">
        <v>135</v>
      </c>
    </row>
    <row r="10" spans="4:5" ht="15.75">
      <c r="D10" s="21" t="s">
        <v>146</v>
      </c>
      <c r="E10" s="6">
        <v>3.8</v>
      </c>
    </row>
    <row r="12" spans="4:5" ht="15.75">
      <c r="D12" s="21" t="s">
        <v>147</v>
      </c>
      <c r="E12" s="6">
        <v>3.7</v>
      </c>
    </row>
    <row r="13" spans="4:5" ht="15.75">
      <c r="D13" s="26"/>
      <c r="E13" s="6"/>
    </row>
    <row r="14" spans="4:5" ht="15.75">
      <c r="D14" s="21" t="s">
        <v>148</v>
      </c>
      <c r="E14" s="6">
        <v>6.4</v>
      </c>
    </row>
    <row r="15" spans="4:5" ht="15.75">
      <c r="D15" s="3"/>
      <c r="E15" s="6"/>
    </row>
    <row r="16" spans="4:5" ht="15.75">
      <c r="D16" s="21" t="s">
        <v>149</v>
      </c>
      <c r="E16" s="6">
        <v>600</v>
      </c>
    </row>
    <row r="17" spans="4:5" ht="15.75">
      <c r="D17" s="3"/>
      <c r="E17" s="6"/>
    </row>
    <row r="18" spans="4:5" ht="15.75">
      <c r="D18" s="21" t="s">
        <v>62</v>
      </c>
      <c r="E18" s="6">
        <f>(ROUNDUP((E10*100/E14),0)+1)</f>
        <v>61</v>
      </c>
    </row>
    <row r="19" spans="4:5" ht="15.75">
      <c r="D19" s="3"/>
      <c r="E19" s="6"/>
    </row>
    <row r="20" spans="4:5" ht="15.75">
      <c r="D20" s="21" t="s">
        <v>63</v>
      </c>
      <c r="E20" s="6">
        <f>ROUNDDOWN(E18/(E10*3.28),0)</f>
        <v>4</v>
      </c>
    </row>
    <row r="21" spans="4:5" ht="15.75">
      <c r="D21" s="3"/>
      <c r="E21" s="6"/>
    </row>
    <row r="22" spans="4:5" ht="15.75">
      <c r="D22" s="21" t="s">
        <v>64</v>
      </c>
      <c r="E22" s="6">
        <f>ROUNDUP((E16*0.82)/E20,0)</f>
        <v>123</v>
      </c>
    </row>
    <row r="23" spans="4:5" ht="15.75">
      <c r="D23" s="3"/>
      <c r="E23" s="6"/>
    </row>
    <row r="24" spans="4:5" ht="15.75">
      <c r="D24" s="21" t="s">
        <v>150</v>
      </c>
      <c r="E24" s="6">
        <v>120</v>
      </c>
    </row>
    <row r="25" spans="4:5" ht="15.75">
      <c r="D25" s="3"/>
      <c r="E25" s="6"/>
    </row>
    <row r="26" spans="4:5" ht="15.75">
      <c r="D26" s="21" t="s">
        <v>151</v>
      </c>
      <c r="E26" s="6">
        <v>100</v>
      </c>
    </row>
    <row r="27" spans="4:5" ht="15.75">
      <c r="D27" s="3"/>
      <c r="E27" s="6"/>
    </row>
    <row r="28" spans="4:5" ht="15.75">
      <c r="D28" s="21" t="s">
        <v>152</v>
      </c>
      <c r="E28" s="6">
        <v>0.02</v>
      </c>
    </row>
    <row r="29" spans="4:5" ht="15.75">
      <c r="D29" s="3"/>
      <c r="E29" s="6"/>
    </row>
    <row r="30" spans="4:5" ht="15.75">
      <c r="D30" s="21" t="s">
        <v>153</v>
      </c>
      <c r="E30" s="6">
        <v>0.01</v>
      </c>
    </row>
    <row r="31" spans="4:5" ht="15.75">
      <c r="D31" s="3"/>
      <c r="E31" s="6"/>
    </row>
    <row r="32" spans="4:5" ht="15.75">
      <c r="D32" s="21" t="s">
        <v>65</v>
      </c>
      <c r="E32" s="6">
        <f>ROUND(E28*(E22-E26)/(E24-E26)*2.54,3)+ROUND((E30*2.54),3)</f>
        <v>0.083</v>
      </c>
    </row>
    <row r="33" spans="4:5" ht="15">
      <c r="D33" s="6"/>
      <c r="E33" s="6"/>
    </row>
    <row r="34" spans="4:5" ht="15.75">
      <c r="D34" s="21" t="s">
        <v>154</v>
      </c>
      <c r="E34" s="6">
        <v>47500</v>
      </c>
    </row>
    <row r="35" spans="4:5" ht="15">
      <c r="D35" s="22"/>
      <c r="E35" s="6"/>
    </row>
    <row r="36" spans="4:5" ht="15.75">
      <c r="D36" s="21" t="s">
        <v>66</v>
      </c>
      <c r="E36" s="6">
        <f>ROUND((E34*45360)/(2540*100),2)</f>
        <v>8482.68</v>
      </c>
    </row>
    <row r="37" ht="15.75">
      <c r="D37" s="3"/>
    </row>
    <row r="38" spans="4:5" ht="15.75">
      <c r="D38" s="21" t="s">
        <v>67</v>
      </c>
      <c r="E38" s="6">
        <v>3.9</v>
      </c>
    </row>
    <row r="39" ht="15.75">
      <c r="D39" s="3"/>
    </row>
    <row r="40" spans="4:5" ht="15.75">
      <c r="D40" s="21" t="s">
        <v>135</v>
      </c>
      <c r="E40" s="6">
        <v>6</v>
      </c>
    </row>
    <row r="41" ht="15.75">
      <c r="D41" s="3"/>
    </row>
    <row r="42" spans="4:5" ht="15.75">
      <c r="D42" s="21" t="s">
        <v>136</v>
      </c>
      <c r="E42" s="6">
        <v>50</v>
      </c>
    </row>
    <row r="43" ht="15.75">
      <c r="D43" s="3"/>
    </row>
    <row r="44" spans="4:5" ht="15.75" customHeight="1">
      <c r="D44" s="24" t="s">
        <v>134</v>
      </c>
      <c r="E44" s="6">
        <f>E38*E40*E42</f>
        <v>1170</v>
      </c>
    </row>
    <row r="45" ht="15.75" customHeight="1">
      <c r="D45" s="23"/>
    </row>
    <row r="46" spans="4:5" ht="15.75">
      <c r="D46" s="27" t="s">
        <v>69</v>
      </c>
      <c r="E46" s="6">
        <f>ROUND((E16*0.82*453.6)/30480,2)</f>
        <v>7.32</v>
      </c>
    </row>
    <row r="47" ht="15.75">
      <c r="D47" s="3"/>
    </row>
    <row r="48" spans="4:5" ht="15.75">
      <c r="D48" s="21" t="s">
        <v>70</v>
      </c>
      <c r="E48" s="11">
        <f>ROUND(((0.052*E46*10000*E10*E10*E10)/(E6*E8*E12)),4)+ROUND((25*E46*E10)/E36,4)+ROUND((E10*E32)/1627,4)+ROUND(((0.005*E44)/E12),4)</f>
        <v>1.6664999999999999</v>
      </c>
    </row>
    <row r="49" ht="15.75">
      <c r="D49" s="3"/>
    </row>
    <row r="50" spans="4:5" ht="15.75">
      <c r="D50" s="21" t="s">
        <v>71</v>
      </c>
      <c r="E50" s="30" t="str">
        <f>IF((E48&lt;=2),"PANEL RÍGIDO","PANEL FLEXIBLE")</f>
        <v>PANEL RÍGIDO</v>
      </c>
    </row>
    <row r="51" ht="15.75">
      <c r="D51" s="3"/>
    </row>
    <row r="52" ht="15.75">
      <c r="D52" s="3"/>
    </row>
    <row r="53" ht="15.75">
      <c r="D53" s="45" t="s">
        <v>116</v>
      </c>
    </row>
    <row r="54" ht="15.75">
      <c r="D54" s="3"/>
    </row>
    <row r="55" spans="4:5" ht="15.75">
      <c r="D55" s="21" t="s">
        <v>144</v>
      </c>
      <c r="E55" s="6">
        <v>130000</v>
      </c>
    </row>
    <row r="57" spans="4:5" ht="15.75">
      <c r="D57" s="21" t="s">
        <v>145</v>
      </c>
      <c r="E57" s="6">
        <v>135</v>
      </c>
    </row>
    <row r="59" spans="4:5" ht="15.75">
      <c r="D59" s="21" t="s">
        <v>146</v>
      </c>
      <c r="E59" s="6">
        <v>3.8</v>
      </c>
    </row>
    <row r="61" spans="4:5" ht="15.75">
      <c r="D61" s="21" t="s">
        <v>147</v>
      </c>
      <c r="E61" s="6">
        <v>3.7</v>
      </c>
    </row>
    <row r="62" spans="4:5" ht="15.75">
      <c r="D62" s="26"/>
      <c r="E62" s="6"/>
    </row>
    <row r="63" spans="4:5" ht="15.75">
      <c r="D63" s="21" t="s">
        <v>155</v>
      </c>
      <c r="E63" s="6">
        <v>6.4</v>
      </c>
    </row>
    <row r="64" spans="4:5" ht="15.75">
      <c r="D64" s="3"/>
      <c r="E64" s="6"/>
    </row>
    <row r="65" spans="4:5" ht="15.75">
      <c r="D65" s="21" t="s">
        <v>149</v>
      </c>
      <c r="E65" s="6">
        <v>600</v>
      </c>
    </row>
    <row r="66" spans="4:5" ht="15.75">
      <c r="D66" s="3"/>
      <c r="E66" s="6"/>
    </row>
    <row r="67" spans="4:5" ht="15.75">
      <c r="D67" s="21" t="s">
        <v>114</v>
      </c>
      <c r="E67" s="6">
        <f>(ROUNDUP((E61*100/E63),0)+1)</f>
        <v>59</v>
      </c>
    </row>
    <row r="68" spans="4:5" ht="15.75">
      <c r="D68" s="26"/>
      <c r="E68" s="6"/>
    </row>
    <row r="69" spans="4:5" ht="15.75">
      <c r="D69" s="21" t="s">
        <v>127</v>
      </c>
      <c r="E69" s="6">
        <f>ROUNDDOWN(E67/(E61*3.28),0)</f>
        <v>4</v>
      </c>
    </row>
    <row r="70" spans="4:5" ht="15.75">
      <c r="D70" s="26"/>
      <c r="E70" s="6"/>
    </row>
    <row r="71" spans="4:5" ht="15.75">
      <c r="D71" s="27" t="s">
        <v>117</v>
      </c>
      <c r="E71" s="6">
        <v>60</v>
      </c>
    </row>
    <row r="72" ht="15.75">
      <c r="D72" s="3"/>
    </row>
    <row r="73" spans="4:5" ht="15.75">
      <c r="D73" s="21" t="s">
        <v>120</v>
      </c>
      <c r="E73" s="6">
        <v>10.2</v>
      </c>
    </row>
    <row r="74" ht="15.75">
      <c r="D74" s="3"/>
    </row>
    <row r="75" spans="4:5" ht="15.75">
      <c r="D75" s="21" t="s">
        <v>118</v>
      </c>
      <c r="E75" s="6">
        <f>(ROUNDUP((E71/E73),0)+1)</f>
        <v>7</v>
      </c>
    </row>
    <row r="76" spans="4:5" ht="15.75">
      <c r="D76" s="26"/>
      <c r="E76" s="6"/>
    </row>
    <row r="77" spans="4:5" ht="15.75">
      <c r="D77" s="21" t="s">
        <v>128</v>
      </c>
      <c r="E77" s="6">
        <f>ROUNDDOWN(E75/(E71*0.0328),0)</f>
        <v>3</v>
      </c>
    </row>
    <row r="78" ht="15.75">
      <c r="D78" s="3"/>
    </row>
    <row r="79" spans="4:5" ht="15.75">
      <c r="D79" s="21" t="s">
        <v>119</v>
      </c>
      <c r="E79" s="6">
        <v>120</v>
      </c>
    </row>
    <row r="80" ht="15.75">
      <c r="D80" s="3"/>
    </row>
    <row r="81" spans="4:5" ht="15.75">
      <c r="D81" s="21" t="s">
        <v>156</v>
      </c>
      <c r="E81" s="6">
        <v>10.2</v>
      </c>
    </row>
    <row r="82" ht="15.75">
      <c r="D82" s="3"/>
    </row>
    <row r="83" spans="4:5" ht="15.75">
      <c r="D83" s="21" t="s">
        <v>121</v>
      </c>
      <c r="E83" s="6">
        <f>(ROUNDUP((E79/E81),0)+1)</f>
        <v>13</v>
      </c>
    </row>
    <row r="84" spans="4:5" ht="15.75">
      <c r="D84" s="26"/>
      <c r="E84" s="6"/>
    </row>
    <row r="85" spans="4:5" ht="15.75">
      <c r="D85" s="21" t="s">
        <v>129</v>
      </c>
      <c r="E85" s="6">
        <f>ROUNDDOWN(E83/(E79*0.0328),0)</f>
        <v>3</v>
      </c>
    </row>
    <row r="86" ht="15.75">
      <c r="D86" s="3"/>
    </row>
    <row r="87" spans="4:5" ht="15.75">
      <c r="D87" s="21" t="s">
        <v>122</v>
      </c>
      <c r="E87" s="6">
        <v>120</v>
      </c>
    </row>
    <row r="88" ht="15.75">
      <c r="D88" s="3"/>
    </row>
    <row r="89" spans="4:5" ht="15.75">
      <c r="D89" s="21" t="s">
        <v>157</v>
      </c>
      <c r="E89" s="6">
        <v>10.2</v>
      </c>
    </row>
    <row r="90" ht="15.75">
      <c r="D90" s="3"/>
    </row>
    <row r="91" spans="4:5" ht="15.75">
      <c r="D91" s="21" t="s">
        <v>123</v>
      </c>
      <c r="E91" s="6">
        <f>(ROUNDUP((E87/E89),0)+1)</f>
        <v>13</v>
      </c>
    </row>
    <row r="92" spans="4:5" ht="15.75">
      <c r="D92" s="26"/>
      <c r="E92" s="6"/>
    </row>
    <row r="93" spans="4:5" ht="15.75">
      <c r="D93" s="21" t="s">
        <v>130</v>
      </c>
      <c r="E93" s="6">
        <f>ROUNDDOWN(E91/(E87*0.0328),0)</f>
        <v>3</v>
      </c>
    </row>
    <row r="94" ht="15.75">
      <c r="D94" s="3"/>
    </row>
    <row r="95" spans="4:5" ht="15.75">
      <c r="D95" s="21" t="s">
        <v>124</v>
      </c>
      <c r="E95" s="6">
        <v>70</v>
      </c>
    </row>
    <row r="96" ht="15.75">
      <c r="D96" s="3"/>
    </row>
    <row r="97" spans="4:5" ht="15.75">
      <c r="D97" s="21" t="s">
        <v>158</v>
      </c>
      <c r="E97" s="6">
        <v>10.2</v>
      </c>
    </row>
    <row r="98" ht="15.75">
      <c r="D98" s="3"/>
    </row>
    <row r="99" spans="4:5" ht="15.75">
      <c r="D99" s="21" t="s">
        <v>126</v>
      </c>
      <c r="E99" s="6">
        <f>(ROUNDUP((E95/E97),0)+1)</f>
        <v>8</v>
      </c>
    </row>
    <row r="100" spans="4:5" ht="15.75">
      <c r="D100" s="26"/>
      <c r="E100" s="6"/>
    </row>
    <row r="101" spans="4:5" ht="15.75">
      <c r="D101" s="21" t="s">
        <v>131</v>
      </c>
      <c r="E101" s="6">
        <f>ROUNDDOWN(E99/(E95*0.0328),0)</f>
        <v>3</v>
      </c>
    </row>
    <row r="102" ht="15.75">
      <c r="D102" s="3"/>
    </row>
    <row r="103" spans="4:5" ht="15.75">
      <c r="D103" s="21" t="s">
        <v>132</v>
      </c>
      <c r="E103" s="6">
        <f>(ROUNDUP(((E69+E77+E85+E93+E101)/5),0))</f>
        <v>4</v>
      </c>
    </row>
    <row r="104" ht="15.75">
      <c r="D104" s="3"/>
    </row>
    <row r="105" spans="4:5" ht="15.75">
      <c r="D105" s="21" t="s">
        <v>64</v>
      </c>
      <c r="E105" s="6">
        <f>ROUNDUP((E65*0.82)/E103,0)</f>
        <v>123</v>
      </c>
    </row>
    <row r="106" ht="15.75">
      <c r="D106" s="3"/>
    </row>
    <row r="107" spans="4:5" ht="15.75">
      <c r="D107" s="21" t="s">
        <v>150</v>
      </c>
      <c r="E107" s="6">
        <v>140</v>
      </c>
    </row>
    <row r="108" spans="4:5" ht="15.75">
      <c r="D108" s="3"/>
      <c r="E108" s="6"/>
    </row>
    <row r="109" spans="4:5" ht="15.75">
      <c r="D109" s="21" t="s">
        <v>151</v>
      </c>
      <c r="E109" s="6">
        <v>120</v>
      </c>
    </row>
    <row r="110" ht="15.75">
      <c r="D110" s="3"/>
    </row>
    <row r="111" spans="4:5" ht="15.75">
      <c r="D111" s="21" t="s">
        <v>152</v>
      </c>
      <c r="E111" s="6">
        <v>0.03</v>
      </c>
    </row>
    <row r="112" spans="4:5" ht="15.75">
      <c r="D112" s="3"/>
      <c r="E112" s="6"/>
    </row>
    <row r="113" spans="4:5" ht="15.75">
      <c r="D113" s="21" t="s">
        <v>153</v>
      </c>
      <c r="E113" s="6">
        <v>0.02</v>
      </c>
    </row>
    <row r="114" ht="15.75">
      <c r="D114" s="3"/>
    </row>
    <row r="115" spans="4:5" ht="15.75">
      <c r="D115" s="21" t="s">
        <v>65</v>
      </c>
      <c r="E115" s="6">
        <f>ROUND(E111*(E105-E109)/(E107-E109)*2.54,3)+ROUND((E113*2.54),3)</f>
        <v>0.062</v>
      </c>
    </row>
    <row r="116" ht="15.75">
      <c r="D116" s="3"/>
    </row>
    <row r="117" spans="4:5" ht="15.75">
      <c r="D117" s="21" t="s">
        <v>154</v>
      </c>
      <c r="E117" s="6">
        <v>47500</v>
      </c>
    </row>
    <row r="118" spans="4:5" ht="15">
      <c r="D118" s="22"/>
      <c r="E118" s="6"/>
    </row>
    <row r="119" spans="4:5" ht="15.75">
      <c r="D119" s="21" t="s">
        <v>66</v>
      </c>
      <c r="E119" s="6">
        <f>ROUND((E117*45360)/(2540*100),2)</f>
        <v>8482.68</v>
      </c>
    </row>
    <row r="120" ht="15.75">
      <c r="D120" s="3"/>
    </row>
    <row r="121" spans="4:5" ht="15.75">
      <c r="D121" s="21" t="s">
        <v>67</v>
      </c>
      <c r="E121" s="6">
        <v>3.9</v>
      </c>
    </row>
    <row r="122" ht="15.75">
      <c r="D122" s="3"/>
    </row>
    <row r="123" spans="4:5" ht="15.75">
      <c r="D123" s="21" t="s">
        <v>135</v>
      </c>
      <c r="E123" s="6">
        <v>3</v>
      </c>
    </row>
    <row r="124" ht="15.75">
      <c r="D124" s="3"/>
    </row>
    <row r="125" spans="4:5" ht="15.75">
      <c r="D125" s="21" t="s">
        <v>133</v>
      </c>
      <c r="E125" s="6">
        <v>50</v>
      </c>
    </row>
    <row r="126" ht="15.75">
      <c r="D126" s="3"/>
    </row>
    <row r="127" spans="4:5" ht="15.75">
      <c r="D127" s="24" t="s">
        <v>134</v>
      </c>
      <c r="E127" s="6">
        <f>E121*E123*E125</f>
        <v>585</v>
      </c>
    </row>
    <row r="128" ht="15.75">
      <c r="D128" s="3"/>
    </row>
    <row r="129" spans="4:5" ht="15.75">
      <c r="D129" s="27" t="s">
        <v>69</v>
      </c>
      <c r="E129" s="6">
        <f>ROUND((E65*0.82*453.6)/30480,2)</f>
        <v>7.32</v>
      </c>
    </row>
    <row r="130" ht="15.75">
      <c r="D130" s="3"/>
    </row>
    <row r="131" spans="4:5" ht="15.75">
      <c r="D131" s="21" t="s">
        <v>70</v>
      </c>
      <c r="E131" s="6">
        <f>ROUND(((0.052*E129*10000*E59*E59*E59)/(E55*E57*E61)),4)+ROUND((25*E129*E59)/E119,4)+ROUND((E59*E115)/1627,4)+ROUND(((0.005*E127)/E61),4)</f>
        <v>0.8758</v>
      </c>
    </row>
    <row r="132" ht="15.75">
      <c r="D132" s="3"/>
    </row>
    <row r="133" spans="4:5" ht="15.75">
      <c r="D133" s="21" t="s">
        <v>71</v>
      </c>
      <c r="E133" s="30" t="str">
        <f>IF((E131&lt;=2),"PANEL RÍGIDO","PANEL FLEXIBLE")</f>
        <v>PANEL RÍGIDO</v>
      </c>
    </row>
    <row r="134" ht="15.75">
      <c r="D134" s="3"/>
    </row>
    <row r="135" ht="15.75">
      <c r="D135" s="45" t="s">
        <v>137</v>
      </c>
    </row>
    <row r="136" ht="15.75">
      <c r="D136" s="3"/>
    </row>
    <row r="137" spans="4:5" ht="15.75">
      <c r="D137" s="21" t="s">
        <v>144</v>
      </c>
      <c r="E137" s="6">
        <v>130000</v>
      </c>
    </row>
    <row r="139" spans="4:5" ht="15.75">
      <c r="D139" s="21" t="s">
        <v>145</v>
      </c>
      <c r="E139" s="6">
        <v>225</v>
      </c>
    </row>
    <row r="141" spans="4:5" ht="15.75">
      <c r="D141" s="21" t="s">
        <v>146</v>
      </c>
      <c r="E141" s="6">
        <v>4.39</v>
      </c>
    </row>
    <row r="143" spans="4:5" ht="15.75">
      <c r="D143" s="21" t="s">
        <v>147</v>
      </c>
      <c r="E143" s="6">
        <v>3.37</v>
      </c>
    </row>
    <row r="144" spans="4:5" ht="15.75">
      <c r="D144" s="26"/>
      <c r="E144" s="6"/>
    </row>
    <row r="145" spans="4:5" ht="15.75">
      <c r="D145" s="21" t="s">
        <v>155</v>
      </c>
      <c r="E145" s="6">
        <v>6.4</v>
      </c>
    </row>
    <row r="146" spans="4:5" ht="15.75">
      <c r="D146" s="3"/>
      <c r="E146" s="6"/>
    </row>
    <row r="147" spans="4:5" ht="15.75">
      <c r="D147" s="21" t="s">
        <v>149</v>
      </c>
      <c r="E147" s="6">
        <v>720</v>
      </c>
    </row>
    <row r="148" ht="15.75">
      <c r="D148" s="3"/>
    </row>
    <row r="149" spans="4:5" ht="15.75">
      <c r="D149" s="21" t="s">
        <v>114</v>
      </c>
      <c r="E149" s="6">
        <f>(ROUNDUP((E143*100/E145),0)+1)</f>
        <v>54</v>
      </c>
    </row>
    <row r="150" ht="15.75">
      <c r="D150" s="3"/>
    </row>
    <row r="151" spans="4:5" ht="15.75">
      <c r="D151" s="21" t="s">
        <v>127</v>
      </c>
      <c r="E151" s="6">
        <f>ROUNDDOWN(E149/(E143*3.28),0)</f>
        <v>4</v>
      </c>
    </row>
    <row r="152" ht="15.75">
      <c r="D152" s="3"/>
    </row>
    <row r="153" spans="4:5" ht="15.75">
      <c r="D153" s="27" t="s">
        <v>117</v>
      </c>
      <c r="E153" s="6">
        <v>110</v>
      </c>
    </row>
    <row r="154" ht="15.75">
      <c r="D154" s="3"/>
    </row>
    <row r="155" spans="4:5" ht="15.75">
      <c r="D155" s="21" t="s">
        <v>159</v>
      </c>
      <c r="E155" s="6">
        <v>10.2</v>
      </c>
    </row>
    <row r="156" ht="15.75">
      <c r="D156" s="3"/>
    </row>
    <row r="157" spans="4:5" ht="15.75">
      <c r="D157" s="21" t="s">
        <v>118</v>
      </c>
      <c r="E157" s="6">
        <f>(ROUNDUP((E153/E155),0)+1)</f>
        <v>12</v>
      </c>
    </row>
    <row r="158" ht="15.75">
      <c r="D158" s="3"/>
    </row>
    <row r="159" spans="4:5" ht="15.75">
      <c r="D159" s="21" t="s">
        <v>128</v>
      </c>
      <c r="E159" s="6">
        <f>ROUNDDOWN(E157/(E153*0.0328),0)</f>
        <v>3</v>
      </c>
    </row>
    <row r="160" ht="15.75">
      <c r="D160" s="3"/>
    </row>
    <row r="161" spans="4:5" ht="15.75">
      <c r="D161" s="21" t="s">
        <v>138</v>
      </c>
      <c r="E161" s="6">
        <v>125</v>
      </c>
    </row>
    <row r="162" ht="15.75">
      <c r="D162" s="3"/>
    </row>
    <row r="163" spans="4:5" ht="15.75">
      <c r="D163" s="21" t="s">
        <v>139</v>
      </c>
      <c r="E163" s="6">
        <v>10.2</v>
      </c>
    </row>
    <row r="164" ht="15.75">
      <c r="D164" s="3"/>
    </row>
    <row r="165" spans="4:5" ht="15.75">
      <c r="D165" s="21" t="s">
        <v>140</v>
      </c>
      <c r="E165" s="6">
        <f>(ROUNDUP((E161/E163),0)+1)</f>
        <v>14</v>
      </c>
    </row>
    <row r="166" ht="15.75">
      <c r="D166" s="3"/>
    </row>
    <row r="167" spans="4:5" ht="15.75">
      <c r="D167" s="21" t="s">
        <v>141</v>
      </c>
      <c r="E167" s="6">
        <f>ROUNDDOWN(E165/(E161*0.0328),0)</f>
        <v>3</v>
      </c>
    </row>
    <row r="168" ht="15.75">
      <c r="D168" s="3"/>
    </row>
    <row r="169" spans="4:5" ht="15.75">
      <c r="D169" s="21" t="s">
        <v>142</v>
      </c>
      <c r="E169" s="6">
        <v>110</v>
      </c>
    </row>
    <row r="170" ht="15.75">
      <c r="D170" s="3"/>
    </row>
    <row r="171" spans="4:5" ht="15.75">
      <c r="D171" s="21" t="s">
        <v>125</v>
      </c>
      <c r="E171" s="6">
        <v>10.2</v>
      </c>
    </row>
    <row r="172" ht="15.75">
      <c r="D172" s="3"/>
    </row>
    <row r="173" spans="4:5" ht="15.75">
      <c r="D173" s="21" t="s">
        <v>126</v>
      </c>
      <c r="E173" s="6">
        <f>(ROUNDUP((E169/E171),0)+1)</f>
        <v>12</v>
      </c>
    </row>
    <row r="174" ht="15.75">
      <c r="D174" s="3"/>
    </row>
    <row r="175" spans="4:5" ht="15.75">
      <c r="D175" s="21" t="s">
        <v>143</v>
      </c>
      <c r="E175" s="6">
        <f>ROUNDDOWN(E173/(E169*0.0328),0)</f>
        <v>3</v>
      </c>
    </row>
    <row r="176" ht="15.75">
      <c r="D176" s="3"/>
    </row>
    <row r="177" spans="4:5" ht="15.75">
      <c r="D177" s="21" t="s">
        <v>132</v>
      </c>
      <c r="E177" s="6">
        <f>(ROUNDUP(((E151+E159+E167+E175)/4),0))</f>
        <v>4</v>
      </c>
    </row>
    <row r="178" ht="15.75">
      <c r="D178" s="3"/>
    </row>
    <row r="179" spans="4:5" ht="15.75">
      <c r="D179" s="21" t="s">
        <v>64</v>
      </c>
      <c r="E179" s="6">
        <f>ROUNDUP((E147*0.82)/E177,0)</f>
        <v>148</v>
      </c>
    </row>
    <row r="180" ht="15.75">
      <c r="D180" s="3"/>
    </row>
    <row r="181" spans="4:5" ht="15.75">
      <c r="D181" s="21" t="s">
        <v>72</v>
      </c>
      <c r="E181" s="6">
        <v>160</v>
      </c>
    </row>
    <row r="182" spans="4:5" ht="15.75">
      <c r="D182" s="3"/>
      <c r="E182" s="6"/>
    </row>
    <row r="183" spans="4:5" ht="15.75">
      <c r="D183" s="21" t="s">
        <v>73</v>
      </c>
      <c r="E183" s="6">
        <v>140</v>
      </c>
    </row>
    <row r="184" ht="15.75">
      <c r="D184" s="3"/>
    </row>
    <row r="185" spans="4:5" ht="15.75">
      <c r="D185" s="21" t="s">
        <v>74</v>
      </c>
      <c r="E185" s="6">
        <v>0.04</v>
      </c>
    </row>
    <row r="186" spans="4:5" ht="15.75">
      <c r="D186" s="3"/>
      <c r="E186" s="6"/>
    </row>
    <row r="187" spans="4:5" ht="15.75">
      <c r="D187" s="21" t="s">
        <v>75</v>
      </c>
      <c r="E187" s="6">
        <v>0.03</v>
      </c>
    </row>
    <row r="188" ht="15.75">
      <c r="D188" s="3"/>
    </row>
    <row r="189" spans="4:5" ht="15.75">
      <c r="D189" s="21" t="s">
        <v>65</v>
      </c>
      <c r="E189" s="6">
        <f>ROUND(E185*(E179-E183)/(E181-E183)*2.54,3)+ROUND((E187*2.54),3)</f>
        <v>0.11699999999999999</v>
      </c>
    </row>
    <row r="190" ht="15.75">
      <c r="D190" s="3"/>
    </row>
    <row r="191" spans="4:5" ht="15.75">
      <c r="D191" s="21" t="s">
        <v>76</v>
      </c>
      <c r="E191" s="6">
        <v>47500</v>
      </c>
    </row>
    <row r="192" spans="4:5" ht="15">
      <c r="D192" s="22"/>
      <c r="E192" s="6"/>
    </row>
    <row r="193" spans="4:5" ht="15.75">
      <c r="D193" s="21" t="s">
        <v>66</v>
      </c>
      <c r="E193" s="6">
        <f>ROUND((E191*45360)/(2540*100),2)</f>
        <v>8482.68</v>
      </c>
    </row>
    <row r="194" ht="15.75">
      <c r="D194" s="3"/>
    </row>
    <row r="195" spans="4:5" ht="15.75">
      <c r="D195" s="21" t="s">
        <v>67</v>
      </c>
      <c r="E195" s="6">
        <v>4.2</v>
      </c>
    </row>
    <row r="196" ht="15.75">
      <c r="D196" s="3"/>
    </row>
    <row r="197" spans="4:5" ht="15.75">
      <c r="D197" s="21" t="s">
        <v>135</v>
      </c>
      <c r="E197" s="6">
        <v>3</v>
      </c>
    </row>
    <row r="198" ht="15.75">
      <c r="D198" s="3"/>
    </row>
    <row r="199" spans="4:5" ht="15.75">
      <c r="D199" s="21" t="s">
        <v>133</v>
      </c>
      <c r="E199" s="6">
        <v>50</v>
      </c>
    </row>
    <row r="200" ht="15.75">
      <c r="D200" s="3"/>
    </row>
    <row r="201" spans="4:5" ht="15.75">
      <c r="D201" s="24" t="s">
        <v>134</v>
      </c>
      <c r="E201" s="6">
        <f>E195*E197*E199</f>
        <v>630.0000000000001</v>
      </c>
    </row>
    <row r="202" ht="15.75">
      <c r="D202" s="3"/>
    </row>
    <row r="203" spans="4:5" ht="15.75">
      <c r="D203" s="27" t="s">
        <v>69</v>
      </c>
      <c r="E203" s="6">
        <f>ROUND((E147*0.82*453.6)/30480,2)</f>
        <v>8.79</v>
      </c>
    </row>
    <row r="204" ht="15.75">
      <c r="D204" s="3"/>
    </row>
    <row r="205" spans="4:5" ht="15.75">
      <c r="D205" s="21" t="s">
        <v>70</v>
      </c>
      <c r="E205" s="6">
        <f>ROUND(((0.052*E203*10000*E141*E141*E141)/(E137*E57*E61)),4)+ROUND((25*E129*E141)/E193,4)+ROUND((E141*E115)/1627,4)+ROUND(((0.005*E127)/E143),4)</f>
        <v>0.9689</v>
      </c>
    </row>
    <row r="206" ht="15.75">
      <c r="D206" s="3"/>
    </row>
    <row r="207" spans="4:5" ht="15.75">
      <c r="D207" s="21" t="s">
        <v>71</v>
      </c>
      <c r="E207" s="30" t="str">
        <f>IF((E205&lt;=2),"PANEL RÍGIDO","PANEL FLEXIBLE")</f>
        <v>PANEL RÍGIDO</v>
      </c>
    </row>
    <row r="208" ht="15.75">
      <c r="D208" s="3"/>
    </row>
    <row r="209" ht="15.75">
      <c r="D209" s="3"/>
    </row>
    <row r="210" ht="15.75">
      <c r="D210" s="3"/>
    </row>
    <row r="211" ht="15.75">
      <c r="D211" s="3"/>
    </row>
    <row r="212" ht="15.75">
      <c r="D212" s="3"/>
    </row>
    <row r="213" ht="15.75">
      <c r="D213" s="3"/>
    </row>
    <row r="214" ht="15.75">
      <c r="D214" s="3"/>
    </row>
    <row r="215" ht="15.75">
      <c r="D215" s="3"/>
    </row>
    <row r="216" ht="15.75">
      <c r="D216" s="3"/>
    </row>
    <row r="217" ht="15.75">
      <c r="D217" s="3"/>
    </row>
    <row r="218" ht="15.75">
      <c r="D218" s="3"/>
    </row>
    <row r="219" ht="15.75">
      <c r="D219" s="3"/>
    </row>
    <row r="220" ht="15.75">
      <c r="D220" s="3"/>
    </row>
    <row r="221" ht="15.75">
      <c r="D221" s="3"/>
    </row>
    <row r="222" ht="15.75">
      <c r="D222" s="3"/>
    </row>
    <row r="223" ht="15.75">
      <c r="D223" s="3"/>
    </row>
    <row r="224" ht="15.75">
      <c r="D224" s="3"/>
    </row>
    <row r="225" ht="15.75">
      <c r="D225" s="3"/>
    </row>
    <row r="226" ht="15.75">
      <c r="D226" s="3"/>
    </row>
    <row r="227" ht="15.75">
      <c r="D227" s="3"/>
    </row>
    <row r="228" ht="15.75">
      <c r="D228" s="3"/>
    </row>
    <row r="229" ht="15.75">
      <c r="D229" s="3"/>
    </row>
    <row r="230" ht="15.75">
      <c r="D230" s="3"/>
    </row>
    <row r="231" ht="15.75">
      <c r="D231" s="3"/>
    </row>
    <row r="232" ht="15.75">
      <c r="D232" s="3"/>
    </row>
    <row r="233" ht="15.75">
      <c r="D233" s="3"/>
    </row>
    <row r="234" ht="15.75">
      <c r="D234" s="3"/>
    </row>
    <row r="235" ht="15.75">
      <c r="D235" s="3"/>
    </row>
    <row r="236" ht="15.75">
      <c r="D236" s="3"/>
    </row>
    <row r="237" ht="15.75">
      <c r="D237" s="3"/>
    </row>
    <row r="238" ht="15.75">
      <c r="D238" s="3"/>
    </row>
    <row r="239" ht="15.75">
      <c r="D239" s="3"/>
    </row>
    <row r="240" ht="15.75">
      <c r="D240" s="3"/>
    </row>
    <row r="241" ht="15.75">
      <c r="D241" s="3"/>
    </row>
    <row r="242" ht="15.75">
      <c r="D242" s="3"/>
    </row>
    <row r="243" ht="15.75">
      <c r="D243" s="3"/>
    </row>
    <row r="244" ht="15.75">
      <c r="D244" s="3"/>
    </row>
    <row r="245" ht="15.75">
      <c r="D245" s="3"/>
    </row>
    <row r="246" ht="15.75">
      <c r="D246" s="3"/>
    </row>
    <row r="247" ht="15.75">
      <c r="D247" s="3"/>
    </row>
    <row r="248" ht="15.75">
      <c r="D248" s="3"/>
    </row>
    <row r="249" ht="15.75">
      <c r="D249" s="3"/>
    </row>
    <row r="250" ht="15.75">
      <c r="D250" s="3"/>
    </row>
    <row r="251" ht="15.75">
      <c r="D251" s="3"/>
    </row>
    <row r="252" ht="15.75">
      <c r="D252" s="3"/>
    </row>
    <row r="253" ht="15.75">
      <c r="D253" s="3"/>
    </row>
    <row r="254" ht="15.75">
      <c r="D254" s="3"/>
    </row>
    <row r="255" ht="15.75">
      <c r="D255" s="3"/>
    </row>
    <row r="256" ht="15.75">
      <c r="D256" s="3"/>
    </row>
    <row r="257" ht="15.75">
      <c r="D257" s="3"/>
    </row>
    <row r="258" ht="15.75">
      <c r="D258" s="3"/>
    </row>
    <row r="259" ht="15.75">
      <c r="D259" s="3"/>
    </row>
    <row r="260" ht="15.75">
      <c r="D260" s="3"/>
    </row>
    <row r="261" ht="15.75">
      <c r="D261" s="3"/>
    </row>
    <row r="262" ht="15.75">
      <c r="D262" s="3"/>
    </row>
    <row r="263" ht="15.75">
      <c r="D263" s="3"/>
    </row>
    <row r="264" ht="15.75">
      <c r="D264" s="3"/>
    </row>
    <row r="265" ht="15.75">
      <c r="D265" s="3"/>
    </row>
    <row r="266" ht="15.75">
      <c r="D266" s="3"/>
    </row>
    <row r="267" ht="15.75">
      <c r="D267" s="3"/>
    </row>
    <row r="268" ht="15.75">
      <c r="D268" s="3"/>
    </row>
    <row r="269" ht="15.75">
      <c r="D269" s="3"/>
    </row>
    <row r="270" ht="15.75">
      <c r="D270" s="3"/>
    </row>
    <row r="271" ht="15.75">
      <c r="D271" s="3"/>
    </row>
    <row r="272" ht="15.75">
      <c r="D272" s="3"/>
    </row>
    <row r="273" ht="15.75">
      <c r="D273" s="3"/>
    </row>
    <row r="274" ht="15.75">
      <c r="D274" s="3"/>
    </row>
    <row r="275" ht="15.75">
      <c r="D275" s="3"/>
    </row>
    <row r="276" ht="15.75">
      <c r="D276" s="3"/>
    </row>
    <row r="277" ht="15.75">
      <c r="D277" s="3"/>
    </row>
    <row r="278" ht="15.75">
      <c r="D278" s="3"/>
    </row>
    <row r="279" ht="15.75">
      <c r="D279" s="3"/>
    </row>
    <row r="280" ht="15.75">
      <c r="D280" s="3"/>
    </row>
    <row r="281" ht="15.75">
      <c r="D281" s="3"/>
    </row>
    <row r="282" ht="15.75">
      <c r="D282" s="3"/>
    </row>
    <row r="283" ht="15.75">
      <c r="D283" s="3"/>
    </row>
    <row r="284" ht="15.75">
      <c r="D284" s="3"/>
    </row>
    <row r="285" ht="15.75">
      <c r="D285" s="3"/>
    </row>
    <row r="286" ht="15.75">
      <c r="D286" s="3"/>
    </row>
    <row r="287" ht="15.75">
      <c r="D287" s="3"/>
    </row>
    <row r="288" ht="15.75">
      <c r="D288" s="3"/>
    </row>
    <row r="289" ht="15.75">
      <c r="D289" s="3"/>
    </row>
    <row r="290" ht="15.75">
      <c r="D290" s="3"/>
    </row>
    <row r="291" ht="15.75">
      <c r="D291" s="3"/>
    </row>
    <row r="292" ht="15.75">
      <c r="D292" s="3"/>
    </row>
    <row r="293" ht="15.75">
      <c r="D293" s="3"/>
    </row>
    <row r="294" ht="15.75">
      <c r="D294" s="3"/>
    </row>
    <row r="295" ht="15.75">
      <c r="D295" s="3"/>
    </row>
    <row r="296" ht="15.75">
      <c r="D296" s="3"/>
    </row>
    <row r="297" ht="15.75">
      <c r="D297" s="3"/>
    </row>
    <row r="298" ht="15.75">
      <c r="D298" s="3"/>
    </row>
    <row r="299" ht="15.75">
      <c r="D299" s="3"/>
    </row>
    <row r="300" ht="15.75">
      <c r="D300" s="3"/>
    </row>
    <row r="301" ht="15.75">
      <c r="D301" s="3"/>
    </row>
    <row r="302" ht="15.75">
      <c r="D302" s="3"/>
    </row>
    <row r="303" ht="15.75">
      <c r="D303" s="3"/>
    </row>
    <row r="304" ht="15.75">
      <c r="D304" s="3"/>
    </row>
    <row r="305" ht="15.75">
      <c r="D305" s="3"/>
    </row>
    <row r="306" ht="15.75">
      <c r="D306" s="3"/>
    </row>
    <row r="307" ht="15.75">
      <c r="D307" s="3"/>
    </row>
    <row r="308" ht="15.75">
      <c r="D308" s="3"/>
    </row>
    <row r="309" ht="15.75">
      <c r="D309" s="3"/>
    </row>
    <row r="310" ht="15.75">
      <c r="D310" s="3"/>
    </row>
    <row r="311" ht="15.75">
      <c r="D311" s="3"/>
    </row>
    <row r="312" ht="15.75">
      <c r="D312" s="3"/>
    </row>
    <row r="313" ht="15.75">
      <c r="D313" s="3"/>
    </row>
    <row r="314" ht="15.75">
      <c r="D314" s="3"/>
    </row>
    <row r="315" ht="15.75">
      <c r="D315" s="3"/>
    </row>
    <row r="316" ht="15.75">
      <c r="D316" s="3"/>
    </row>
    <row r="317" ht="15.75">
      <c r="D317" s="3"/>
    </row>
    <row r="318" ht="15.75">
      <c r="D318" s="3"/>
    </row>
    <row r="319" ht="15.75">
      <c r="D319" s="3"/>
    </row>
    <row r="320" ht="15.75">
      <c r="D320" s="3"/>
    </row>
    <row r="321" ht="15.75">
      <c r="D321" s="3"/>
    </row>
    <row r="322" ht="15.75">
      <c r="D322" s="3"/>
    </row>
    <row r="323" ht="15.75">
      <c r="D323" s="3"/>
    </row>
    <row r="324" ht="15.75">
      <c r="D324" s="3"/>
    </row>
    <row r="325" ht="15.75">
      <c r="D325" s="3"/>
    </row>
    <row r="326" ht="15.75">
      <c r="D326" s="3"/>
    </row>
    <row r="327" ht="15.75">
      <c r="D327" s="3"/>
    </row>
    <row r="328" ht="15.75">
      <c r="D328" s="3"/>
    </row>
    <row r="329" ht="15.75">
      <c r="D329" s="3"/>
    </row>
    <row r="330" ht="15.75">
      <c r="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  <row r="347" ht="15.75">
      <c r="D347" s="3"/>
    </row>
    <row r="348" ht="15.75">
      <c r="D348" s="3"/>
    </row>
    <row r="349" ht="15.75">
      <c r="D349" s="3"/>
    </row>
    <row r="350" ht="15.75">
      <c r="D350" s="3"/>
    </row>
    <row r="351" ht="15.75">
      <c r="D351" s="3"/>
    </row>
    <row r="352" ht="15.75">
      <c r="D352" s="3"/>
    </row>
    <row r="353" ht="15.75">
      <c r="D353" s="3"/>
    </row>
    <row r="354" ht="15.75">
      <c r="D354" s="3"/>
    </row>
    <row r="355" ht="15.75">
      <c r="D355" s="3"/>
    </row>
    <row r="356" ht="15.75">
      <c r="D356" s="3"/>
    </row>
    <row r="357" ht="15.75">
      <c r="D357" s="3"/>
    </row>
    <row r="358" ht="15.75">
      <c r="D358" s="3"/>
    </row>
    <row r="359" ht="15.75">
      <c r="D359" s="3"/>
    </row>
    <row r="360" ht="15.75">
      <c r="D360" s="3"/>
    </row>
    <row r="361" ht="15.75">
      <c r="D361" s="3"/>
    </row>
    <row r="362" ht="15.75">
      <c r="D362" s="3"/>
    </row>
    <row r="363" ht="15.75">
      <c r="D363" s="3"/>
    </row>
    <row r="364" ht="15.75">
      <c r="D364" s="3"/>
    </row>
    <row r="365" ht="15.75">
      <c r="D365" s="3"/>
    </row>
    <row r="366" ht="15.75">
      <c r="D366" s="3"/>
    </row>
    <row r="367" ht="15.75">
      <c r="D367" s="3"/>
    </row>
    <row r="368" ht="15.75">
      <c r="D368" s="3"/>
    </row>
    <row r="369" ht="15.75">
      <c r="D369" s="3"/>
    </row>
    <row r="370" ht="15.75">
      <c r="D370" s="3"/>
    </row>
    <row r="371" ht="15.75">
      <c r="D371" s="3"/>
    </row>
    <row r="372" ht="15.75">
      <c r="D372" s="3"/>
    </row>
    <row r="373" ht="15.75">
      <c r="D373" s="3"/>
    </row>
    <row r="374" ht="15.75">
      <c r="D374" s="3"/>
    </row>
    <row r="375" ht="15.75">
      <c r="D375" s="3"/>
    </row>
    <row r="376" ht="15.75">
      <c r="D376" s="3"/>
    </row>
    <row r="377" ht="15.75">
      <c r="D377" s="3"/>
    </row>
    <row r="378" ht="15.75">
      <c r="D378" s="3"/>
    </row>
    <row r="379" ht="15.75">
      <c r="D379" s="3"/>
    </row>
    <row r="380" ht="15.75">
      <c r="D380" s="3"/>
    </row>
    <row r="381" ht="15.75">
      <c r="D381" s="3"/>
    </row>
    <row r="382" ht="15.75">
      <c r="D382" s="3"/>
    </row>
    <row r="383" ht="15.75">
      <c r="D383" s="3"/>
    </row>
    <row r="384" ht="15.75">
      <c r="D384" s="3"/>
    </row>
    <row r="385" ht="15.75">
      <c r="D385" s="3"/>
    </row>
    <row r="386" ht="15.75">
      <c r="D386" s="3"/>
    </row>
    <row r="387" ht="15.75">
      <c r="D387" s="3"/>
    </row>
    <row r="388" ht="15.75">
      <c r="D388" s="3"/>
    </row>
    <row r="389" ht="15.75">
      <c r="D389" s="3"/>
    </row>
    <row r="390" ht="15.75">
      <c r="D390" s="3"/>
    </row>
    <row r="391" ht="15.75">
      <c r="D391" s="3"/>
    </row>
    <row r="392" ht="15.75">
      <c r="D392" s="3"/>
    </row>
    <row r="393" ht="15.75">
      <c r="D393" s="3"/>
    </row>
    <row r="394" ht="15.75">
      <c r="D394" s="3"/>
    </row>
    <row r="395" ht="15.75">
      <c r="D395" s="3"/>
    </row>
    <row r="396" ht="15.75">
      <c r="D396" s="3"/>
    </row>
    <row r="397" ht="15.75">
      <c r="D397" s="3"/>
    </row>
    <row r="398" ht="15.75">
      <c r="D398" s="3"/>
    </row>
    <row r="399" ht="15.75">
      <c r="D399" s="3"/>
    </row>
    <row r="400" ht="15.75">
      <c r="D400" s="3"/>
    </row>
    <row r="401" ht="15.75">
      <c r="D401" s="3"/>
    </row>
    <row r="402" ht="15.75">
      <c r="D402" s="3"/>
    </row>
    <row r="403" ht="15.75">
      <c r="D403" s="3"/>
    </row>
    <row r="404" ht="15.75">
      <c r="D404" s="3"/>
    </row>
    <row r="405" ht="15.75">
      <c r="D405" s="3"/>
    </row>
    <row r="406" ht="15.75">
      <c r="D406" s="3"/>
    </row>
    <row r="407" ht="15.75">
      <c r="D407" s="3"/>
    </row>
    <row r="408" ht="15.75">
      <c r="D408" s="3"/>
    </row>
    <row r="409" ht="15.75">
      <c r="D409" s="3"/>
    </row>
    <row r="410" ht="15.75">
      <c r="D410" s="3"/>
    </row>
    <row r="411" ht="15.75">
      <c r="D411" s="3"/>
    </row>
    <row r="412" ht="15.75">
      <c r="D412" s="3"/>
    </row>
    <row r="413" ht="15.75">
      <c r="D413" s="3"/>
    </row>
    <row r="414" ht="15.75">
      <c r="D414" s="3"/>
    </row>
    <row r="415" ht="15.75">
      <c r="D415" s="3"/>
    </row>
    <row r="416" ht="15.75">
      <c r="D416" s="3"/>
    </row>
    <row r="417" ht="15.75">
      <c r="D417" s="3"/>
    </row>
    <row r="418" ht="15.75">
      <c r="D418" s="3"/>
    </row>
    <row r="419" ht="15.75">
      <c r="D419" s="3"/>
    </row>
    <row r="420" ht="15.75">
      <c r="D420" s="3"/>
    </row>
    <row r="421" ht="15.75">
      <c r="D421" s="3"/>
    </row>
    <row r="422" ht="15.75">
      <c r="D422" s="3"/>
    </row>
    <row r="423" ht="15.75">
      <c r="D423" s="3"/>
    </row>
    <row r="424" ht="15.75">
      <c r="D424" s="3"/>
    </row>
    <row r="425" ht="15.75">
      <c r="D425" s="3"/>
    </row>
    <row r="426" ht="15.75">
      <c r="D426" s="3"/>
    </row>
    <row r="427" ht="15.75">
      <c r="D427" s="3"/>
    </row>
    <row r="428" ht="15.75">
      <c r="D428" s="3"/>
    </row>
    <row r="429" ht="15.75">
      <c r="D429" s="3"/>
    </row>
    <row r="430" ht="15.75">
      <c r="D430" s="3"/>
    </row>
    <row r="431" ht="15.75">
      <c r="D431" s="3"/>
    </row>
    <row r="432" ht="15.75">
      <c r="D432" s="3"/>
    </row>
    <row r="433" ht="15.75">
      <c r="D433" s="3"/>
    </row>
    <row r="434" ht="15.75">
      <c r="D434" s="3"/>
    </row>
    <row r="435" ht="15.75">
      <c r="D435" s="3"/>
    </row>
    <row r="436" ht="15.75">
      <c r="D436" s="3"/>
    </row>
    <row r="437" ht="15.75">
      <c r="D437" s="3"/>
    </row>
    <row r="438" ht="15.75">
      <c r="D438" s="3"/>
    </row>
    <row r="439" ht="15.75">
      <c r="D439" s="3"/>
    </row>
    <row r="440" ht="15.75">
      <c r="D440" s="3"/>
    </row>
    <row r="441" ht="15.75">
      <c r="D441" s="3"/>
    </row>
    <row r="442" ht="15.75">
      <c r="D442" s="3"/>
    </row>
    <row r="443" ht="15.75">
      <c r="D443" s="3"/>
    </row>
    <row r="444" ht="15.75">
      <c r="D444" s="3"/>
    </row>
    <row r="445" ht="15.75">
      <c r="D445" s="3"/>
    </row>
    <row r="446" ht="15.75">
      <c r="D446" s="3"/>
    </row>
    <row r="447" ht="15.75">
      <c r="D447" s="3"/>
    </row>
    <row r="448" ht="15.75">
      <c r="D448" s="3"/>
    </row>
    <row r="449" ht="15.75">
      <c r="D449" s="3"/>
    </row>
    <row r="450" ht="15.75">
      <c r="D450" s="3"/>
    </row>
    <row r="451" ht="15.75">
      <c r="D451" s="3"/>
    </row>
    <row r="452" ht="15.75">
      <c r="D452" s="3"/>
    </row>
    <row r="453" ht="15.75">
      <c r="D453" s="3"/>
    </row>
    <row r="454" ht="15.75">
      <c r="D454" s="3"/>
    </row>
    <row r="455" ht="15.75">
      <c r="D455" s="3"/>
    </row>
    <row r="456" ht="15.75">
      <c r="D456" s="3"/>
    </row>
    <row r="457" ht="15.75">
      <c r="D457" s="3"/>
    </row>
    <row r="458" ht="15.75">
      <c r="D458" s="3"/>
    </row>
    <row r="459" ht="15.75">
      <c r="D459" s="3"/>
    </row>
    <row r="460" ht="15.75">
      <c r="D460" s="3"/>
    </row>
    <row r="461" ht="15.75">
      <c r="D461" s="3"/>
    </row>
    <row r="462" ht="15.75">
      <c r="D462" s="3"/>
    </row>
    <row r="463" ht="15.75">
      <c r="D463" s="3"/>
    </row>
    <row r="464" ht="15.75">
      <c r="D464" s="3"/>
    </row>
    <row r="465" ht="15.75">
      <c r="D465" s="3"/>
    </row>
    <row r="466" ht="15.75">
      <c r="D466" s="3"/>
    </row>
    <row r="467" ht="15.75">
      <c r="D467" s="3"/>
    </row>
    <row r="468" ht="15.75">
      <c r="D468" s="3"/>
    </row>
    <row r="469" ht="15.75">
      <c r="D469" s="3"/>
    </row>
    <row r="470" ht="15.75">
      <c r="D470" s="3"/>
    </row>
    <row r="471" ht="15.75">
      <c r="D471" s="3"/>
    </row>
    <row r="472" ht="15.75">
      <c r="D472" s="3"/>
    </row>
    <row r="473" ht="15.75">
      <c r="D473" s="3"/>
    </row>
    <row r="474" ht="15.75">
      <c r="D474" s="3"/>
    </row>
    <row r="475" ht="15.75">
      <c r="D475" s="3"/>
    </row>
    <row r="476" ht="15.75">
      <c r="D476" s="3"/>
    </row>
    <row r="477" ht="15.75">
      <c r="D477" s="3"/>
    </row>
    <row r="478" ht="15.75">
      <c r="D478" s="3"/>
    </row>
    <row r="479" ht="15.75">
      <c r="D479" s="3"/>
    </row>
    <row r="480" ht="15.75">
      <c r="D480" s="3"/>
    </row>
    <row r="481" ht="15.75">
      <c r="D481" s="3"/>
    </row>
    <row r="482" ht="15.75">
      <c r="D482" s="3"/>
    </row>
    <row r="483" ht="15.75">
      <c r="D483" s="3"/>
    </row>
  </sheetData>
  <sheetProtection/>
  <printOptions/>
  <pageMargins left="0.75" right="0.75" top="1" bottom="1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Sebastián Patiño Rocha</cp:lastModifiedBy>
  <dcterms:created xsi:type="dcterms:W3CDTF">2014-10-11T00:40:53Z</dcterms:created>
  <dcterms:modified xsi:type="dcterms:W3CDTF">2014-10-20T16:54:04Z</dcterms:modified>
  <cp:category/>
  <cp:version/>
  <cp:contentType/>
  <cp:contentStatus/>
</cp:coreProperties>
</file>